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Art\Desktop\معاونت هنری\انباری\گزارش های مالی جشنواره ها\"/>
    </mc:Choice>
  </mc:AlternateContent>
  <xr:revisionPtr revIDLastSave="0" documentId="13_ncr:1_{87E6EAAB-7F89-4E77-AFDB-EB8FF9D8309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برآورد جشنواره فجر (2)" sheetId="2" r:id="rId1"/>
    <sheet name="Sheet1" sheetId="3" r:id="rId2"/>
  </sheets>
  <definedNames>
    <definedName name="_xlnm.Print_Area" localSheetId="0">'برآورد جشنواره فجر (2)'!$A$1:$J$131</definedName>
    <definedName name="_xlnm.Print_Titles" localSheetId="0">'برآورد جشنواره فجر (2)'!$1:$2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3" i="2" l="1"/>
  <c r="H101" i="2"/>
  <c r="I103" i="2"/>
  <c r="J103" i="2" s="1"/>
  <c r="I80" i="2"/>
  <c r="H80" i="2"/>
  <c r="J80" i="2" s="1"/>
  <c r="I78" i="2"/>
  <c r="I74" i="2"/>
  <c r="I67" i="2"/>
  <c r="H67" i="2"/>
  <c r="I43" i="2"/>
  <c r="H43" i="2"/>
  <c r="H53" i="2"/>
  <c r="H39" i="2"/>
  <c r="H103" i="2"/>
  <c r="H74" i="2"/>
  <c r="J74" i="2" s="1"/>
  <c r="J79" i="2"/>
  <c r="J5" i="2"/>
  <c r="F6" i="2"/>
  <c r="J6" i="2"/>
  <c r="F7" i="2"/>
  <c r="G7" i="2"/>
  <c r="H7" i="2"/>
  <c r="I7" i="2"/>
  <c r="F11" i="2"/>
  <c r="J11" i="2"/>
  <c r="F12" i="2"/>
  <c r="J12" i="2"/>
  <c r="F13" i="2"/>
  <c r="J13" i="2"/>
  <c r="F14" i="2"/>
  <c r="J14" i="2"/>
  <c r="F15" i="2"/>
  <c r="J15" i="2"/>
  <c r="F16" i="2"/>
  <c r="J16" i="2"/>
  <c r="F17" i="2"/>
  <c r="J17" i="2"/>
  <c r="F18" i="2"/>
  <c r="J18" i="2"/>
  <c r="F19" i="2"/>
  <c r="J19" i="2"/>
  <c r="F20" i="2"/>
  <c r="J20" i="2"/>
  <c r="F21" i="2"/>
  <c r="J21" i="2"/>
  <c r="F22" i="2"/>
  <c r="J22" i="2"/>
  <c r="F23" i="2"/>
  <c r="J23" i="2"/>
  <c r="F24" i="2"/>
  <c r="J24" i="2"/>
  <c r="G25" i="2"/>
  <c r="H25" i="2"/>
  <c r="I25" i="2"/>
  <c r="F29" i="2"/>
  <c r="J29" i="2"/>
  <c r="F30" i="2"/>
  <c r="H30" i="2"/>
  <c r="I30" i="2"/>
  <c r="J31" i="2"/>
  <c r="F32" i="2"/>
  <c r="J32" i="2"/>
  <c r="F33" i="2"/>
  <c r="I33" i="2"/>
  <c r="J33" i="2" s="1"/>
  <c r="F34" i="2"/>
  <c r="I34" i="2"/>
  <c r="F35" i="2"/>
  <c r="H35" i="2"/>
  <c r="I35" i="2" s="1"/>
  <c r="F36" i="2"/>
  <c r="J36" i="2"/>
  <c r="F37" i="2"/>
  <c r="H37" i="2"/>
  <c r="I37" i="2"/>
  <c r="F38" i="2"/>
  <c r="H38" i="2"/>
  <c r="I38" i="2"/>
  <c r="G39" i="2"/>
  <c r="F43" i="2"/>
  <c r="J44" i="2"/>
  <c r="F45" i="2"/>
  <c r="J45" i="2"/>
  <c r="F46" i="2"/>
  <c r="J46" i="2"/>
  <c r="J47" i="2"/>
  <c r="H48" i="2"/>
  <c r="J48" i="2" s="1"/>
  <c r="J49" i="2"/>
  <c r="F50" i="2"/>
  <c r="J50" i="2"/>
  <c r="F51" i="2"/>
  <c r="J51" i="2"/>
  <c r="F52" i="2"/>
  <c r="J52" i="2"/>
  <c r="F53" i="2"/>
  <c r="F54" i="2"/>
  <c r="J54" i="2"/>
  <c r="J55" i="2"/>
  <c r="J56" i="2"/>
  <c r="J57" i="2"/>
  <c r="J58" i="2"/>
  <c r="J59" i="2"/>
  <c r="J60" i="2"/>
  <c r="J61" i="2"/>
  <c r="G62" i="2"/>
  <c r="J66" i="2"/>
  <c r="J68" i="2"/>
  <c r="J70" i="2"/>
  <c r="J71" i="2"/>
  <c r="F72" i="2"/>
  <c r="J72" i="2"/>
  <c r="F73" i="2"/>
  <c r="J73" i="2"/>
  <c r="F75" i="2"/>
  <c r="H75" i="2"/>
  <c r="I75" i="2" s="1"/>
  <c r="F76" i="2"/>
  <c r="G76" i="2"/>
  <c r="G83" i="2" s="1"/>
  <c r="G131" i="2" s="1"/>
  <c r="J76" i="2"/>
  <c r="F77" i="2"/>
  <c r="J77" i="2"/>
  <c r="H78" i="2"/>
  <c r="F79" i="2"/>
  <c r="F80" i="2"/>
  <c r="F81" i="2"/>
  <c r="J81" i="2"/>
  <c r="J82" i="2"/>
  <c r="F87" i="2"/>
  <c r="J87" i="2"/>
  <c r="J88" i="2"/>
  <c r="F89" i="2"/>
  <c r="J89" i="2"/>
  <c r="F90" i="2"/>
  <c r="J90" i="2"/>
  <c r="J91" i="2"/>
  <c r="J92" i="2"/>
  <c r="F93" i="2"/>
  <c r="J93" i="2"/>
  <c r="F94" i="2"/>
  <c r="J94" i="2"/>
  <c r="F95" i="2"/>
  <c r="J95" i="2"/>
  <c r="J96" i="2"/>
  <c r="G97" i="2"/>
  <c r="H97" i="2"/>
  <c r="I97" i="2"/>
  <c r="F101" i="2"/>
  <c r="I101" i="2"/>
  <c r="J101" i="2" s="1"/>
  <c r="F102" i="2"/>
  <c r="J102" i="2"/>
  <c r="F104" i="2"/>
  <c r="J104" i="2"/>
  <c r="J105" i="2"/>
  <c r="F106" i="2"/>
  <c r="J106" i="2"/>
  <c r="G107" i="2"/>
  <c r="F111" i="2"/>
  <c r="J111" i="2"/>
  <c r="F112" i="2"/>
  <c r="J112" i="2"/>
  <c r="F113" i="2"/>
  <c r="J113" i="2"/>
  <c r="F114" i="2"/>
  <c r="J114" i="2"/>
  <c r="J115" i="2"/>
  <c r="F116" i="2"/>
  <c r="J116" i="2"/>
  <c r="F117" i="2"/>
  <c r="J117" i="2"/>
  <c r="F118" i="2"/>
  <c r="J118" i="2"/>
  <c r="F119" i="2"/>
  <c r="J119" i="2"/>
  <c r="F120" i="2"/>
  <c r="J120" i="2"/>
  <c r="F121" i="2"/>
  <c r="J121" i="2"/>
  <c r="F122" i="2"/>
  <c r="J122" i="2"/>
  <c r="F123" i="2"/>
  <c r="J123" i="2"/>
  <c r="F124" i="2"/>
  <c r="J124" i="2"/>
  <c r="F125" i="2"/>
  <c r="J125" i="2"/>
  <c r="F126" i="2"/>
  <c r="J126" i="2"/>
  <c r="F127" i="2"/>
  <c r="J127" i="2"/>
  <c r="F128" i="2"/>
  <c r="J128" i="2"/>
  <c r="F129" i="2"/>
  <c r="J129" i="2"/>
  <c r="G130" i="2"/>
  <c r="H130" i="2"/>
  <c r="I130" i="2"/>
  <c r="J53" i="2" l="1"/>
  <c r="J37" i="2"/>
  <c r="J38" i="2"/>
  <c r="F107" i="2"/>
  <c r="J75" i="2"/>
  <c r="F39" i="2"/>
  <c r="F83" i="2"/>
  <c r="F130" i="2"/>
  <c r="F97" i="2"/>
  <c r="J97" i="2"/>
  <c r="J25" i="2"/>
  <c r="F62" i="2"/>
  <c r="I39" i="2"/>
  <c r="J30" i="2"/>
  <c r="F25" i="2"/>
  <c r="J43" i="2"/>
  <c r="J78" i="2"/>
  <c r="J130" i="2"/>
  <c r="I107" i="2"/>
  <c r="I83" i="2"/>
  <c r="J67" i="2"/>
  <c r="J83" i="2" s="1"/>
  <c r="H62" i="2"/>
  <c r="I62" i="2"/>
  <c r="J7" i="2"/>
  <c r="H83" i="2"/>
  <c r="J107" i="2"/>
  <c r="J62" i="2"/>
  <c r="H107" i="2"/>
  <c r="J35" i="2"/>
  <c r="J34" i="2"/>
  <c r="F131" i="2" l="1"/>
  <c r="J39" i="2"/>
  <c r="J131" i="2" s="1"/>
  <c r="I131" i="2"/>
  <c r="H131" i="2"/>
</calcChain>
</file>

<file path=xl/sharedStrings.xml><?xml version="1.0" encoding="utf-8"?>
<sst xmlns="http://schemas.openxmlformats.org/spreadsheetml/2006/main" count="370" uniqueCount="229">
  <si>
    <t xml:space="preserve">       به نام خدا </t>
  </si>
  <si>
    <t>1. دبیرخانه</t>
  </si>
  <si>
    <t>ردیف</t>
  </si>
  <si>
    <t>توضیحات</t>
  </si>
  <si>
    <t>شاخص</t>
  </si>
  <si>
    <t>تعداد</t>
  </si>
  <si>
    <t>1-1</t>
  </si>
  <si>
    <t>1-2</t>
  </si>
  <si>
    <t>نفر</t>
  </si>
  <si>
    <t>جمع کل (ریال)</t>
  </si>
  <si>
    <t xml:space="preserve">2. ارزیابی، انتخاب و  داوری آثار                              </t>
  </si>
  <si>
    <t>2-1</t>
  </si>
  <si>
    <t>2-3</t>
  </si>
  <si>
    <t>2-4</t>
  </si>
  <si>
    <t>2-5</t>
  </si>
  <si>
    <t>2-6</t>
  </si>
  <si>
    <t>2-7</t>
  </si>
  <si>
    <t>هیأت داوری  آثار بخش مسابقه‌ی بزرگ تئاتر فجر</t>
  </si>
  <si>
    <t>2-9</t>
  </si>
  <si>
    <t xml:space="preserve">هیأت داوری مسابقه تئاتر خیابانی </t>
  </si>
  <si>
    <t>2-10</t>
  </si>
  <si>
    <t>شورای ارزشیابی و  نظارت</t>
  </si>
  <si>
    <t xml:space="preserve">3. کمک هزینه آثار                              </t>
  </si>
  <si>
    <t>3-1</t>
  </si>
  <si>
    <t>اثر</t>
  </si>
  <si>
    <t>3-2</t>
  </si>
  <si>
    <t>3-3</t>
  </si>
  <si>
    <t xml:space="preserve">4. روابط عمومی و تبلیغات   </t>
  </si>
  <si>
    <t>4-1</t>
  </si>
  <si>
    <t>جلسه</t>
  </si>
  <si>
    <t>4-2</t>
  </si>
  <si>
    <t>تبلیغات محیطی تالارها و مکان های اجرای آثار خیابانی، دیگر گونه های اجرایی و نمایشگاه ها شامل هزینه های طراحی، چاپ، نصب، اجاره و جمع آوری</t>
  </si>
  <si>
    <t>4-3</t>
  </si>
  <si>
    <t>تهیه گزارش های تصویری خبری برای عرضه در فضای مجازی</t>
  </si>
  <si>
    <t>4-5</t>
  </si>
  <si>
    <t>4-6</t>
  </si>
  <si>
    <t>4-7</t>
  </si>
  <si>
    <t>عنوان</t>
  </si>
  <si>
    <t>4-8</t>
  </si>
  <si>
    <t>نسخه</t>
  </si>
  <si>
    <t>4-9</t>
  </si>
  <si>
    <t>قاب خاتم بزرگداشت ها</t>
  </si>
  <si>
    <t>عدد</t>
  </si>
  <si>
    <t>4-10</t>
  </si>
  <si>
    <t>4-11</t>
  </si>
  <si>
    <t>4-12</t>
  </si>
  <si>
    <t>طراحی گرافیک و هویت بصری (پوستر ، مجموعه اقلام ، اپراتوری و ...)</t>
  </si>
  <si>
    <t>4-13</t>
  </si>
  <si>
    <t>چاپ اقلام تبلیغاتی(پوستر،جداول،الواح تقدیر،اوراق اداری و ...)</t>
  </si>
  <si>
    <t>4-14</t>
  </si>
  <si>
    <t>4-15</t>
  </si>
  <si>
    <t>5-امور اجرایی</t>
  </si>
  <si>
    <t>5-1</t>
  </si>
  <si>
    <t>5-2</t>
  </si>
  <si>
    <t>5-3</t>
  </si>
  <si>
    <t>شارژ پذیرایی برای کارت های میهمانان، خبرنگاران، و ...</t>
  </si>
  <si>
    <t>5-4</t>
  </si>
  <si>
    <t>طراحی و ایجاد فضای اجرای نمایش های خیابانی</t>
  </si>
  <si>
    <t>5-5</t>
  </si>
  <si>
    <t>اجاره سیستم صوتی برای اجرای نمایش های خیابانی</t>
  </si>
  <si>
    <t>5-6</t>
  </si>
  <si>
    <t>5-7</t>
  </si>
  <si>
    <t>تالار</t>
  </si>
  <si>
    <t>5-8</t>
  </si>
  <si>
    <t>5-9</t>
  </si>
  <si>
    <t>5-10</t>
  </si>
  <si>
    <t>5-11</t>
  </si>
  <si>
    <t>5-12</t>
  </si>
  <si>
    <t>حفاظت و حراست جشنواره</t>
  </si>
  <si>
    <t>5-13</t>
  </si>
  <si>
    <t>5-14</t>
  </si>
  <si>
    <t>حق الزحمه دبیر جشنواره</t>
  </si>
  <si>
    <t>5-15</t>
  </si>
  <si>
    <t xml:space="preserve">6. هدایا و جوایز                              </t>
  </si>
  <si>
    <t>6-1</t>
  </si>
  <si>
    <t xml:space="preserve">هدایای بزرگداشت هنرمندان </t>
  </si>
  <si>
    <t>6-2</t>
  </si>
  <si>
    <t>6-3</t>
  </si>
  <si>
    <t>6-4</t>
  </si>
  <si>
    <t>6-6</t>
  </si>
  <si>
    <t>6-7</t>
  </si>
  <si>
    <t>جوایز بخش مسابقه نمایشنامه نویسی</t>
  </si>
  <si>
    <t>7. بخش تئاتر ملل</t>
  </si>
  <si>
    <t>7-1</t>
  </si>
  <si>
    <t>7-2</t>
  </si>
  <si>
    <t>7-3</t>
  </si>
  <si>
    <t xml:space="preserve">8. انتشارات ، پژوهش و آموزش                           </t>
  </si>
  <si>
    <t>8-1</t>
  </si>
  <si>
    <t>8-2</t>
  </si>
  <si>
    <t>چاپ کتاب آثارمسابقه پوستر</t>
  </si>
  <si>
    <t>2-8</t>
  </si>
  <si>
    <t>تألیف کاتالوگ (250صفحه ،دو زبانه)</t>
  </si>
  <si>
    <t>4-4</t>
  </si>
  <si>
    <t>هزینه واحد</t>
  </si>
  <si>
    <t>جمع هزینه</t>
  </si>
  <si>
    <t>جمــع کل برآورد جشنواره تئاتر فجر 1403</t>
  </si>
  <si>
    <t xml:space="preserve">هزینه های جاری سالیانه دبیرخانه: پذیرایی، ارسال مراسلات، غذا، آژانس، پیک ، انرژی ، اینترنت ، تلفن ، تجهیزات مصرفی و... </t>
  </si>
  <si>
    <t>2-11</t>
  </si>
  <si>
    <t>2-12</t>
  </si>
  <si>
    <t>2-13</t>
  </si>
  <si>
    <t>هیأت انتخاب آثار بخش مرور تئاتر ایران و جشنواره های ملی</t>
  </si>
  <si>
    <t>هیأت انتخاب آثار بخش دیگرگونه های اجرایی</t>
  </si>
  <si>
    <t xml:space="preserve">هیأت انتخاب آثار مسابقه تئاتر خیابانی </t>
  </si>
  <si>
    <t>هیات انتخاب آثار برگزیدگان جشنواره تئاتر استان ها</t>
  </si>
  <si>
    <t xml:space="preserve">هیات انتخاب آثار بخش تئاتر ملل  </t>
  </si>
  <si>
    <t>3-4</t>
  </si>
  <si>
    <t>3-5</t>
  </si>
  <si>
    <t>3-6</t>
  </si>
  <si>
    <t>3-7</t>
  </si>
  <si>
    <t>3-8</t>
  </si>
  <si>
    <t>3-9</t>
  </si>
  <si>
    <t>دیگر گونه های اجرایی                                                                                                 سقف 1/200/000000 ریال و کف 500/000/000</t>
  </si>
  <si>
    <t>مسابقه تئاتر خیابانی / برگزیدگان جشنواره های استانی                                                         سقف 400/000/000 ریال و کف 150/000/000</t>
  </si>
  <si>
    <t>مسابقه تئاتر خیابانی / تازه های تولید  سقف 500/000/000 ریال و کف 200/000/000 ریال</t>
  </si>
  <si>
    <t>مسابقه تئاتر خیابانی/ برگزیدگان جشنواره های ملی و بین المللی سقف400/000/000 ریال و کف 150/000/000 ریال</t>
  </si>
  <si>
    <t>تئاتر خیابانی / بخش غزه و مقاومت سقف 500/000/000 ریال و کف 200/000/000 ریال</t>
  </si>
  <si>
    <t>عکاسی از اجراها و رویدادهای جشنواره</t>
  </si>
  <si>
    <t>هزینه های تصویربرداری و تدوین کلیه آثارورویدادهای جشنواره با کیفیت مطلوب جهت عرضه در بسترهای ارائه آثار در فضای مجازی به همراه ارائه نسخه تکی تمامی آثارورویدادهاوتولید کلیپ های تصویری مراسم  افتتاحیه واختتامیه</t>
  </si>
  <si>
    <t>الواح تقدیر</t>
  </si>
  <si>
    <t>هزینه های تهیه و چاپ و کنترل کارت های مختلف ستاد، خبرنگار ، VIP و ...</t>
  </si>
  <si>
    <t>4-16</t>
  </si>
  <si>
    <t>4-17</t>
  </si>
  <si>
    <t>4-18</t>
  </si>
  <si>
    <t>4-19</t>
  </si>
  <si>
    <t>آیین افتتاحیه (مجری،قاری،کارگردانی، دکور،LED ، گل آرایی، پذیرایی ، اجرای برنامه های هنری و عوامل اجرایی)</t>
  </si>
  <si>
    <t>آیین اختتامیه (مجری،قاری،کارگردانی، دکور،LED ، گل آرایی، پذیرایی ، اجرای برنامه های هنری و عوامل اجرایی)</t>
  </si>
  <si>
    <t>5-16</t>
  </si>
  <si>
    <t>پیش بینی جوایز مشترک در بندهای 2-6 و 3-6</t>
  </si>
  <si>
    <t>6-5</t>
  </si>
  <si>
    <t>6-8</t>
  </si>
  <si>
    <t>6-9</t>
  </si>
  <si>
    <t>هزینه های برگزاری سمینار - حق الزحمه سخنرانان</t>
  </si>
  <si>
    <t>هزینه های برگزاری سمینار - آماده سازی کتابچه و چکیده مقالات</t>
  </si>
  <si>
    <t>هزینه های پلتفرم ارائه مجازی جلسات سمینار</t>
  </si>
  <si>
    <t>حق التألیف مقالات سمینار</t>
  </si>
  <si>
    <t>مقاله</t>
  </si>
  <si>
    <t>8-3</t>
  </si>
  <si>
    <t>8-4</t>
  </si>
  <si>
    <t>8-5</t>
  </si>
  <si>
    <t>8-6</t>
  </si>
  <si>
    <t>8-7</t>
  </si>
  <si>
    <t>8-8</t>
  </si>
  <si>
    <t>چاپ کتاب آثارمسابقه عکس</t>
  </si>
  <si>
    <t>8-9</t>
  </si>
  <si>
    <t>8-10</t>
  </si>
  <si>
    <t>8-11</t>
  </si>
  <si>
    <t>2-2</t>
  </si>
  <si>
    <t>مراسم</t>
  </si>
  <si>
    <t>8-12</t>
  </si>
  <si>
    <t>8-13</t>
  </si>
  <si>
    <t>8-14</t>
  </si>
  <si>
    <t>8-15</t>
  </si>
  <si>
    <t>8-16</t>
  </si>
  <si>
    <t>8-17</t>
  </si>
  <si>
    <t>ستاد خبری (2خبرنگار ثابت/ 6 خبرنگار نیمه وقت  - دو ماهه )</t>
  </si>
  <si>
    <t>هزینه های برگزاری سمینار - حق الزحمه مسئول اجرایی و پیگیری/ مجری و کارشناس جلسات</t>
  </si>
  <si>
    <t>چاپ مجموعه نمایشنامه های برگزیده ( 2 مجلد)</t>
  </si>
  <si>
    <t>هزینه های ترجمه و آماده سازی کتاب مفاهیم اساسی در آموزش تئاتر و نمایش</t>
  </si>
  <si>
    <t xml:space="preserve">هزینه های ترجمه و آماده سازی کتاب اقتباس در تئاتر معاصر </t>
  </si>
  <si>
    <t>هزینه های چاپ کتاب مفاهیم اساسی در آموزش تئاتر و نمایش</t>
  </si>
  <si>
    <t>هزینه های چاپ کتاب اقتباس در تئاتر معاصر</t>
  </si>
  <si>
    <t>هزینه های آماده سازی کتاب مجموعه مقالات برگزیده سمینار جشنواره (دوره چهل و دوم و سوم)</t>
  </si>
  <si>
    <t>هزینه های چاپ کتاب مجموعه مقالات برگزیده سمینار جشنواره (دوره چهل و دوم و سوم)</t>
  </si>
  <si>
    <t xml:space="preserve">هزینه های برگزاری کارگاه آموزشی - حق الزحمه اساتید </t>
  </si>
  <si>
    <t>هزینه های برگزاری وبینار - مدیریت پنل/ ترجمه هم زمان و .......</t>
  </si>
  <si>
    <t>8-18</t>
  </si>
  <si>
    <t>8-19</t>
  </si>
  <si>
    <t>تولید محتوا و فنی سایت جشنواره به مدت 5 ماه ( دو زبانه)</t>
  </si>
  <si>
    <t>نفرشب</t>
  </si>
  <si>
    <t>هزینه های آماده سازی وعرضه رویدادها از پلتفرم های فضای مجازی</t>
  </si>
  <si>
    <t>خدمات کارگاهی و فنی (گریم، اجاره تجهیزات صوتی و نوری و ویدیویی، دکور و ...)</t>
  </si>
  <si>
    <t xml:space="preserve">هزینه های اجاره تالارها و اماکن غیرتابع جشنواره </t>
  </si>
  <si>
    <t>هزینه های جاری تالارهای نمایشی زیر مجموعه اداره کل (تنخواه تالارها)</t>
  </si>
  <si>
    <t>هیات داوری بخش به علاوه فجر</t>
  </si>
  <si>
    <t>حمایت از تماشاخانه های خصوصی حاضر در بخش + فجر</t>
  </si>
  <si>
    <t>5-17</t>
  </si>
  <si>
    <t>جوایز به علاوه فجر</t>
  </si>
  <si>
    <t>6-10</t>
  </si>
  <si>
    <t>جوایز بخش مسابقه  تئاترخیابانی</t>
  </si>
  <si>
    <t>جوایز بخش مسابقه دگرگونه های اجرایی</t>
  </si>
  <si>
    <t>جایزه ویژه دبیر به اثر برگزیده بخش ملل ( 1000دلار - 800/000ریال)</t>
  </si>
  <si>
    <t>حق الزحمه مدیران بخش ها و رابطین (مشاوران و دستیاران دبیر و مدیران بخشها : دبیرخانه، اجرایی ،  دیگر گونه ها، خیابانی، روابط عمومی، برنامه ریزی، تبلیغات، ارزشیابی، بین الملل، فنی، تشریفات، پژوهش، مالی ، به علاوه فجر ، نمایشنامه نویسی پشتیبانی، حراست، رابطین داوران ، تالارها و اجراهای خیابانی و دیگر گونه های اجرایی)</t>
  </si>
  <si>
    <t>عوامل اجرایی تالارهای نمایشی جشنواره</t>
  </si>
  <si>
    <t>هزینه های برگزاری وبینار/ سخت افزار ، اینترنت و........</t>
  </si>
  <si>
    <t>2-14</t>
  </si>
  <si>
    <t>بخش ویژه ( صحنه ای)</t>
  </si>
  <si>
    <t>بخش غزه و مقاومت ( صحنه ای)</t>
  </si>
  <si>
    <t>3-10</t>
  </si>
  <si>
    <t>هزینه اجرای گروه های بخش ملل (بلیت ، ویزا ، حق الزحمه )</t>
  </si>
  <si>
    <t>7-4</t>
  </si>
  <si>
    <t>دستمزد مترجمین مهمانان جشنواره ( گروه ها و مهمانان انفرادی)</t>
  </si>
  <si>
    <t>هزینه های بالا نویس آثار( ترجمه و پخش)</t>
  </si>
  <si>
    <t>7-5</t>
  </si>
  <si>
    <t>پذیرایی مهمانان ایرانی ( شارژ کارت برای وعده های نهار و شام)</t>
  </si>
  <si>
    <t>حق الزحمه پرسنلی (پرسنل ثابت 3 نفر/ پاره وقت 3 نفر - میانگین 6 ماه)</t>
  </si>
  <si>
    <t>نشست رسانه ای (پذیرایی ، هدایای خبرنگاران و...)</t>
  </si>
  <si>
    <t>برآورد پیشنهادی چهل و سومین جشنواره بین المللی تئاتر فجر / 2  تا 14 بهمن ماه 1403</t>
  </si>
  <si>
    <t>گزارش تصویری</t>
  </si>
  <si>
    <t>تندیس جشنواره</t>
  </si>
  <si>
    <t>برگزاری مسابقه و نمایشگاه پوستر (آماده سازی ، چاپ و نصب آثار، آماده سازی کتاب ، برگزاری نمایشگاه ، حق الزحمه دبیر بخش و هزینه های جانبی)</t>
  </si>
  <si>
    <t>برگزاری مسابقه و نمایشگاه عکس  (آماده سازی ، چاپ و نصب آثار، آماده سازی کتاب ، برگزاری نمایشگاه، پرداخت حق التألیف عکاسان، حق الزحمه دبیر بخش و هزینه های جانبی)</t>
  </si>
  <si>
    <t>چاپ کاتالوگ (250 صفحه ،4 رنگ ،کاغذ گلاسه،جلد شومیز)- دیجیتال</t>
  </si>
  <si>
    <t>حمل و نقل هیات های داوری ،مهمانان و....</t>
  </si>
  <si>
    <t>؟</t>
  </si>
  <si>
    <t>هزینه بلیت مهمانان انفرادی بخش ملل</t>
  </si>
  <si>
    <t>آماده سازی نمایشنامه های برگزیده مسابقه نمایشنامه نویسی (6 نمایشنامه برگزیده)</t>
  </si>
  <si>
    <t xml:space="preserve">برگزیدگان جشنواره های ملی تئاتر ایران (صحنه ای )                                                             سقف 1/000/000/000 ریال و کف 400/000/000 </t>
  </si>
  <si>
    <t>برگزیدگان جشنواره های تئاتر استانی (صحنه ای)                                                                  سقف 1/000/000/000 ریال و کف 400/000/000 ریال</t>
  </si>
  <si>
    <t>مرور تئاتر ایران (صحنه ای)                                                                      
سقف 1/000/000/000ریال و کف 400/000/000 ریال</t>
  </si>
  <si>
    <t>جوایز بخش مسابقه عکس + احتمالا سه تقدیر</t>
  </si>
  <si>
    <t>جوایز بخش مسابقه پوستر + احتمالا سه تقدیر</t>
  </si>
  <si>
    <t>پرداخت شده</t>
  </si>
  <si>
    <t>مانده پرداختی</t>
  </si>
  <si>
    <t>برآورد</t>
  </si>
  <si>
    <t>عملکرد</t>
  </si>
  <si>
    <t>اسکان مهمانان ایرانی و خارجی</t>
  </si>
  <si>
    <t>پذیرایی مهمانان  (گروه ها و مهمانان انفرادی )</t>
  </si>
  <si>
    <t>هیات انتخاب بخش پژوهش</t>
  </si>
  <si>
    <t>7-6</t>
  </si>
  <si>
    <t xml:space="preserve">هزینه های ایاب وذهاب مهمانان از مبدا ورود به استان میزبان وبالعکس </t>
  </si>
  <si>
    <r>
      <t>هیأت داوری</t>
    </r>
    <r>
      <rPr>
        <b/>
        <sz val="12"/>
        <color theme="1"/>
        <rFont val="B Nazanin"/>
        <charset val="178"/>
      </rPr>
      <t xml:space="preserve">  </t>
    </r>
    <r>
      <rPr>
        <sz val="12"/>
        <color theme="1"/>
        <rFont val="B Nazanin"/>
        <charset val="178"/>
      </rPr>
      <t xml:space="preserve">آثار بخش دیگرگونه های اجرایی </t>
    </r>
  </si>
  <si>
    <t>هزینه های گمرکی و بارو دکور</t>
  </si>
  <si>
    <t>هزینه های برگزاری سمینار پژوهشی - مسئول اجرایی و پیگیری</t>
  </si>
  <si>
    <t>جوایز بخش مسابقه‌ تئاتر ایران(صحنه ای)</t>
  </si>
  <si>
    <t xml:space="preserve">هیأت انتخاب مسابقه عکس </t>
  </si>
  <si>
    <t xml:space="preserve">هیأت انتخاب مسابقه پوستر </t>
  </si>
  <si>
    <t xml:space="preserve">هیأت انتخاب مسابقه نمایشنامه­نویسی </t>
  </si>
  <si>
    <t>هزینه های سامانه فروش بلیط و پخش زنده</t>
  </si>
  <si>
    <t>هتل باباطاهر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</si>
</sst>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-_ _ ;_ * #,##0\-_ _ ;_ * &quot;-&quot;_-_ _ ;_ @_ "/>
  </numFmts>
  <fonts count="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  <font>
      <b/>
      <sz val="16"/>
      <color theme="1"/>
      <name val="B Nazanin"/>
      <charset val="178"/>
    </font>
    <font>
      <sz val="14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49" fontId="3" fillId="0" borderId="4" xfId="0" applyNumberFormat="1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3" fontId="3" fillId="0" borderId="1" xfId="1" applyNumberFormat="1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readingOrder="2"/>
    </xf>
    <xf numFmtId="0" fontId="3" fillId="0" borderId="1" xfId="0" applyFont="1" applyBorder="1" applyAlignment="1">
      <alignment vertical="center" wrapText="1" readingOrder="2"/>
    </xf>
    <xf numFmtId="49" fontId="2" fillId="0" borderId="0" xfId="0" applyNumberFormat="1" applyFont="1" applyAlignment="1">
      <alignment horizontal="right" vertical="center" readingOrder="2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49" fontId="3" fillId="0" borderId="0" xfId="0" applyNumberFormat="1" applyFont="1" applyAlignment="1">
      <alignment horizontal="right" vertical="center" readingOrder="2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49" fontId="3" fillId="0" borderId="0" xfId="0" applyNumberFormat="1" applyFont="1"/>
    <xf numFmtId="3" fontId="3" fillId="0" borderId="1" xfId="1" applyNumberFormat="1" applyFont="1" applyFill="1" applyBorder="1" applyAlignment="1">
      <alignment horizontal="center" vertical="center" wrapText="1" readingOrder="2"/>
    </xf>
    <xf numFmtId="3" fontId="3" fillId="3" borderId="1" xfId="1" applyNumberFormat="1" applyFont="1" applyFill="1" applyBorder="1" applyAlignment="1">
      <alignment horizontal="center" vertical="center" wrapText="1" readingOrder="2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/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right" vertical="center" readingOrder="2"/>
    </xf>
    <xf numFmtId="0" fontId="3" fillId="3" borderId="1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right" vertical="center" wrapText="1" readingOrder="2"/>
    </xf>
    <xf numFmtId="3" fontId="3" fillId="3" borderId="1" xfId="1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3" fontId="2" fillId="2" borderId="8" xfId="1" applyNumberFormat="1" applyFont="1" applyFill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right" vertical="center" wrapText="1" readingOrder="2"/>
    </xf>
    <xf numFmtId="49" fontId="3" fillId="3" borderId="4" xfId="0" applyNumberFormat="1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readingOrder="2"/>
    </xf>
    <xf numFmtId="3" fontId="2" fillId="2" borderId="13" xfId="1" applyNumberFormat="1" applyFont="1" applyFill="1" applyBorder="1" applyAlignment="1">
      <alignment horizontal="center" vertical="center" wrapText="1" readingOrder="2"/>
    </xf>
    <xf numFmtId="3" fontId="5" fillId="3" borderId="5" xfId="1" applyNumberFormat="1" applyFont="1" applyFill="1" applyBorder="1" applyAlignment="1">
      <alignment horizontal="center" vertical="center" wrapText="1" readingOrder="2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2"/>
    </xf>
    <xf numFmtId="3" fontId="2" fillId="0" borderId="1" xfId="1" applyNumberFormat="1" applyFont="1" applyFill="1" applyBorder="1" applyAlignment="1">
      <alignment horizontal="center" vertical="center" wrapText="1" readingOrder="2"/>
    </xf>
    <xf numFmtId="3" fontId="2" fillId="3" borderId="1" xfId="1" applyNumberFormat="1" applyFont="1" applyFill="1" applyBorder="1" applyAlignment="1">
      <alignment horizontal="center" vertical="center" wrapText="1" readingOrder="2"/>
    </xf>
    <xf numFmtId="3" fontId="3" fillId="0" borderId="1" xfId="0" applyNumberFormat="1" applyFont="1" applyBorder="1" applyAlignment="1">
      <alignment horizontal="right" vertical="center" wrapText="1" readingOrder="2"/>
    </xf>
    <xf numFmtId="49" fontId="2" fillId="0" borderId="4" xfId="0" applyNumberFormat="1" applyFont="1" applyBorder="1" applyAlignment="1">
      <alignment horizontal="center" vertical="center" wrapText="1" readingOrder="2"/>
    </xf>
    <xf numFmtId="3" fontId="2" fillId="2" borderId="16" xfId="1" applyNumberFormat="1" applyFont="1" applyFill="1" applyBorder="1" applyAlignment="1">
      <alignment horizontal="center" vertical="center" wrapText="1" readingOrder="2"/>
    </xf>
    <xf numFmtId="3" fontId="2" fillId="2" borderId="15" xfId="1" applyNumberFormat="1" applyFont="1" applyFill="1" applyBorder="1" applyAlignment="1">
      <alignment horizontal="center" vertical="center" wrapText="1" readingOrder="2"/>
    </xf>
    <xf numFmtId="3" fontId="3" fillId="0" borderId="1" xfId="1" applyNumberFormat="1" applyFont="1" applyBorder="1" applyAlignment="1">
      <alignment horizontal="center" vertical="center" readingOrder="2"/>
    </xf>
    <xf numFmtId="49" fontId="2" fillId="2" borderId="4" xfId="0" applyNumberFormat="1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3" fontId="2" fillId="2" borderId="1" xfId="1" applyNumberFormat="1" applyFont="1" applyFill="1" applyBorder="1" applyAlignment="1">
      <alignment horizontal="center" vertical="center" wrapText="1" readingOrder="2"/>
    </xf>
    <xf numFmtId="0" fontId="2" fillId="2" borderId="5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3" fontId="2" fillId="2" borderId="3" xfId="1" applyNumberFormat="1" applyFont="1" applyFill="1" applyBorder="1" applyAlignment="1">
      <alignment horizontal="center" vertical="center" wrapText="1" readingOrder="2"/>
    </xf>
    <xf numFmtId="3" fontId="2" fillId="2" borderId="6" xfId="1" applyNumberFormat="1" applyFont="1" applyFill="1" applyBorder="1" applyAlignment="1">
      <alignment horizontal="center" vertical="center" wrapText="1" readingOrder="2"/>
    </xf>
    <xf numFmtId="0" fontId="2" fillId="3" borderId="0" xfId="0" applyFont="1" applyFill="1" applyAlignment="1">
      <alignment horizontal="center" vertical="center" wrapText="1" readingOrder="2"/>
    </xf>
    <xf numFmtId="0" fontId="2" fillId="0" borderId="19" xfId="0" applyFont="1" applyBorder="1"/>
    <xf numFmtId="0" fontId="2" fillId="3" borderId="19" xfId="0" applyFont="1" applyFill="1" applyBorder="1"/>
    <xf numFmtId="3" fontId="3" fillId="0" borderId="1" xfId="1" applyNumberFormat="1" applyFont="1" applyBorder="1" applyAlignment="1">
      <alignment horizontal="center" vertical="center" wrapText="1"/>
    </xf>
    <xf numFmtId="3" fontId="3" fillId="0" borderId="5" xfId="1" applyNumberFormat="1" applyFont="1" applyFill="1" applyBorder="1" applyAlignment="1">
      <alignment horizontal="center" vertical="center" wrapText="1" readingOrder="2"/>
    </xf>
    <xf numFmtId="3" fontId="3" fillId="0" borderId="5" xfId="1" applyNumberFormat="1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justify" vertical="center" wrapText="1" readingOrder="2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3" fontId="3" fillId="0" borderId="5" xfId="1" applyNumberFormat="1" applyFont="1" applyBorder="1" applyAlignment="1">
      <alignment horizontal="center" vertical="center" wrapText="1" readingOrder="1"/>
    </xf>
    <xf numFmtId="49" fontId="3" fillId="4" borderId="4" xfId="0" applyNumberFormat="1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 readingOrder="2"/>
    </xf>
    <xf numFmtId="3" fontId="3" fillId="4" borderId="1" xfId="1" applyNumberFormat="1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justify" vertical="center" wrapText="1" readingOrder="2"/>
    </xf>
    <xf numFmtId="3" fontId="3" fillId="0" borderId="5" xfId="1" applyNumberFormat="1" applyFont="1" applyFill="1" applyBorder="1" applyAlignment="1">
      <alignment horizontal="center" vertical="center" wrapText="1"/>
    </xf>
    <xf numFmtId="3" fontId="3" fillId="0" borderId="5" xfId="1" applyNumberFormat="1" applyFont="1" applyFill="1" applyBorder="1" applyAlignment="1">
      <alignment horizontal="center" vertical="center" wrapText="1" readingOrder="1"/>
    </xf>
    <xf numFmtId="49" fontId="3" fillId="0" borderId="4" xfId="0" applyNumberFormat="1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right" vertical="center" wrapText="1" readingOrder="2"/>
    </xf>
    <xf numFmtId="0" fontId="3" fillId="0" borderId="1" xfId="0" applyFont="1" applyFill="1" applyBorder="1" applyAlignment="1">
      <alignment horizontal="center" vertical="center" wrapText="1" readingOrder="2"/>
    </xf>
    <xf numFmtId="3" fontId="3" fillId="0" borderId="3" xfId="1" applyNumberFormat="1" applyFont="1" applyFill="1" applyBorder="1" applyAlignment="1">
      <alignment horizontal="center" vertical="center" wrapText="1" readingOrder="2"/>
    </xf>
    <xf numFmtId="0" fontId="2" fillId="2" borderId="23" xfId="0" applyFont="1" applyFill="1" applyBorder="1" applyAlignment="1">
      <alignment horizontal="right" vertical="center" wrapText="1" readingOrder="2"/>
    </xf>
    <xf numFmtId="0" fontId="2" fillId="2" borderId="24" xfId="0" applyFont="1" applyFill="1" applyBorder="1" applyAlignment="1">
      <alignment horizontal="right" vertical="center" wrapText="1" readingOrder="2"/>
    </xf>
    <xf numFmtId="0" fontId="2" fillId="2" borderId="25" xfId="0" applyFont="1" applyFill="1" applyBorder="1" applyAlignment="1">
      <alignment horizontal="right" vertical="center" wrapText="1" readingOrder="2"/>
    </xf>
    <xf numFmtId="49" fontId="2" fillId="2" borderId="17" xfId="0" applyNumberFormat="1" applyFont="1" applyFill="1" applyBorder="1" applyAlignment="1">
      <alignment horizontal="center" vertical="center" readingOrder="2"/>
    </xf>
    <xf numFmtId="49" fontId="2" fillId="2" borderId="14" xfId="0" applyNumberFormat="1" applyFont="1" applyFill="1" applyBorder="1" applyAlignment="1">
      <alignment horizontal="center" vertical="center" readingOrder="2"/>
    </xf>
    <xf numFmtId="49" fontId="2" fillId="2" borderId="18" xfId="0" applyNumberFormat="1" applyFont="1" applyFill="1" applyBorder="1" applyAlignment="1">
      <alignment horizontal="center" vertical="center" readingOrder="2"/>
    </xf>
    <xf numFmtId="49" fontId="2" fillId="2" borderId="26" xfId="0" applyNumberFormat="1" applyFont="1" applyFill="1" applyBorder="1" applyAlignment="1">
      <alignment horizontal="center" vertical="center" readingOrder="2"/>
    </xf>
    <xf numFmtId="49" fontId="2" fillId="2" borderId="27" xfId="0" applyNumberFormat="1" applyFont="1" applyFill="1" applyBorder="1" applyAlignment="1">
      <alignment horizontal="center" vertical="center" readingOrder="2"/>
    </xf>
    <xf numFmtId="49" fontId="2" fillId="2" borderId="28" xfId="0" applyNumberFormat="1" applyFont="1" applyFill="1" applyBorder="1" applyAlignment="1">
      <alignment horizontal="center" vertical="center" readingOrder="2"/>
    </xf>
    <xf numFmtId="0" fontId="2" fillId="2" borderId="20" xfId="0" applyFont="1" applyFill="1" applyBorder="1" applyAlignment="1">
      <alignment horizontal="center" vertical="center" wrapText="1" readingOrder="2"/>
    </xf>
    <xf numFmtId="0" fontId="2" fillId="2" borderId="21" xfId="0" applyFont="1" applyFill="1" applyBorder="1" applyAlignment="1">
      <alignment horizontal="center" vertical="center" wrapText="1" readingOrder="2"/>
    </xf>
    <xf numFmtId="0" fontId="2" fillId="2" borderId="22" xfId="0" applyFont="1" applyFill="1" applyBorder="1" applyAlignment="1">
      <alignment horizontal="center" vertical="center" wrapText="1" readingOrder="2"/>
    </xf>
    <xf numFmtId="0" fontId="2" fillId="3" borderId="9" xfId="0" applyFont="1" applyFill="1" applyBorder="1" applyAlignment="1">
      <alignment horizontal="center" vertical="center" wrapText="1" readingOrder="2"/>
    </xf>
    <xf numFmtId="0" fontId="2" fillId="3" borderId="11" xfId="0" applyFont="1" applyFill="1" applyBorder="1" applyAlignment="1">
      <alignment horizontal="center" vertical="center" wrapText="1" readingOrder="2"/>
    </xf>
    <xf numFmtId="0" fontId="2" fillId="2" borderId="9" xfId="0" applyFont="1" applyFill="1" applyBorder="1" applyAlignment="1">
      <alignment horizontal="right" vertical="center" wrapText="1" readingOrder="2"/>
    </xf>
    <xf numFmtId="0" fontId="2" fillId="2" borderId="11" xfId="0" applyFont="1" applyFill="1" applyBorder="1" applyAlignment="1">
      <alignment horizontal="right" vertical="center" wrapText="1" readingOrder="2"/>
    </xf>
    <xf numFmtId="0" fontId="2" fillId="2" borderId="12" xfId="0" applyFont="1" applyFill="1" applyBorder="1" applyAlignment="1">
      <alignment horizontal="right" vertical="center" wrapText="1" readingOrder="2"/>
    </xf>
    <xf numFmtId="0" fontId="2" fillId="2" borderId="9" xfId="0" applyFont="1" applyFill="1" applyBorder="1" applyAlignment="1">
      <alignment horizontal="center" vertical="center" wrapText="1" readingOrder="2"/>
    </xf>
    <xf numFmtId="0" fontId="2" fillId="2" borderId="11" xfId="0" applyFont="1" applyFill="1" applyBorder="1" applyAlignment="1">
      <alignment horizontal="center" vertical="center" wrapText="1" readingOrder="2"/>
    </xf>
    <xf numFmtId="0" fontId="2" fillId="2" borderId="10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4" fillId="2" borderId="11" xfId="0" applyFont="1" applyFill="1" applyBorder="1" applyAlignment="1">
      <alignment horizontal="center" vertical="center" wrapText="1" readingOrder="2"/>
    </xf>
    <xf numFmtId="0" fontId="4" fillId="2" borderId="12" xfId="0" applyFont="1" applyFill="1" applyBorder="1" applyAlignment="1">
      <alignment horizontal="center" vertical="center" wrapText="1" readingOrder="2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D133"/>
  <sheetViews>
    <sheetView rightToLeft="1" topLeftCell="A71" zoomScale="85" zoomScaleNormal="85" zoomScaleSheetLayoutView="85" workbookViewId="0">
      <selection activeCell="K67" sqref="K67"/>
    </sheetView>
  </sheetViews>
  <sheetFormatPr defaultColWidth="6" defaultRowHeight="18.75" x14ac:dyDescent="0.45"/>
  <cols>
    <col min="1" max="1" width="5.5703125" style="15" bestFit="1" customWidth="1"/>
    <col min="2" max="2" width="71.140625" style="12" customWidth="1"/>
    <col min="3" max="3" width="7.28515625" style="13" bestFit="1" customWidth="1"/>
    <col min="4" max="4" width="6" style="14" bestFit="1" customWidth="1"/>
    <col min="5" max="5" width="14.5703125" style="14" bestFit="1" customWidth="1"/>
    <col min="6" max="6" width="15.85546875" style="14" bestFit="1" customWidth="1"/>
    <col min="7" max="7" width="7" style="14" bestFit="1" customWidth="1"/>
    <col min="8" max="8" width="17.5703125" style="14" bestFit="1" customWidth="1"/>
    <col min="9" max="9" width="17.7109375" style="21" bestFit="1" customWidth="1"/>
    <col min="10" max="10" width="16.7109375" style="21" bestFit="1" customWidth="1"/>
    <col min="11" max="11" width="8.7109375" style="21" bestFit="1" customWidth="1"/>
    <col min="12" max="16384" width="6" style="21"/>
  </cols>
  <sheetData>
    <row r="1" spans="1:30" s="19" customFormat="1" ht="21" x14ac:dyDescent="0.55000000000000004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5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30" s="19" customFormat="1" ht="21.75" thickBot="1" x14ac:dyDescent="0.6">
      <c r="A2" s="76" t="s">
        <v>196</v>
      </c>
      <c r="B2" s="77"/>
      <c r="C2" s="77"/>
      <c r="D2" s="77"/>
      <c r="E2" s="77"/>
      <c r="F2" s="77"/>
      <c r="G2" s="77"/>
      <c r="H2" s="77"/>
      <c r="I2" s="77"/>
      <c r="J2" s="78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30" s="19" customFormat="1" ht="21" x14ac:dyDescent="0.55000000000000004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2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4" spans="1:30" s="19" customFormat="1" ht="21" x14ac:dyDescent="0.55000000000000004">
      <c r="A4" s="38" t="s">
        <v>2</v>
      </c>
      <c r="B4" s="34" t="s">
        <v>3</v>
      </c>
      <c r="C4" s="34" t="s">
        <v>4</v>
      </c>
      <c r="D4" s="35" t="s">
        <v>5</v>
      </c>
      <c r="E4" s="35" t="s">
        <v>93</v>
      </c>
      <c r="F4" s="35" t="s">
        <v>213</v>
      </c>
      <c r="G4" s="35" t="s">
        <v>5</v>
      </c>
      <c r="H4" s="35" t="s">
        <v>214</v>
      </c>
      <c r="I4" s="36" t="s">
        <v>211</v>
      </c>
      <c r="J4" s="33" t="s">
        <v>212</v>
      </c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37.5" x14ac:dyDescent="0.45">
      <c r="A5" s="1" t="s">
        <v>6</v>
      </c>
      <c r="B5" s="2" t="s">
        <v>96</v>
      </c>
      <c r="C5" s="3"/>
      <c r="D5" s="4"/>
      <c r="E5" s="4">
        <v>7000000000</v>
      </c>
      <c r="F5" s="4">
        <v>7000000000</v>
      </c>
      <c r="G5" s="4"/>
      <c r="H5" s="53">
        <v>10574729542</v>
      </c>
      <c r="I5" s="53">
        <v>10574729542</v>
      </c>
      <c r="J5" s="54">
        <f t="shared" ref="J5:J6" si="0">H5-I5</f>
        <v>0</v>
      </c>
    </row>
    <row r="6" spans="1:30" x14ac:dyDescent="0.45">
      <c r="A6" s="1" t="s">
        <v>7</v>
      </c>
      <c r="B6" s="37" t="s">
        <v>194</v>
      </c>
      <c r="C6" s="3" t="s">
        <v>8</v>
      </c>
      <c r="D6" s="4">
        <v>6</v>
      </c>
      <c r="E6" s="4">
        <v>450000000</v>
      </c>
      <c r="F6" s="4">
        <f>E6*D6</f>
        <v>2700000000</v>
      </c>
      <c r="G6" s="4">
        <v>4</v>
      </c>
      <c r="H6" s="4">
        <v>4200000000</v>
      </c>
      <c r="I6" s="4">
        <v>4200000000</v>
      </c>
      <c r="J6" s="54">
        <f t="shared" si="0"/>
        <v>0</v>
      </c>
    </row>
    <row r="7" spans="1:30" s="19" customFormat="1" ht="21.75" thickBot="1" x14ac:dyDescent="0.6">
      <c r="A7" s="79" t="s">
        <v>9</v>
      </c>
      <c r="B7" s="80"/>
      <c r="C7" s="80"/>
      <c r="D7" s="80"/>
      <c r="E7" s="81"/>
      <c r="F7" s="39">
        <f>SUM(F5:F6)</f>
        <v>9700000000</v>
      </c>
      <c r="G7" s="39">
        <f t="shared" ref="G7:I7" si="1">SUM(G5:G6)</f>
        <v>4</v>
      </c>
      <c r="H7" s="39">
        <f t="shared" si="1"/>
        <v>14774729542</v>
      </c>
      <c r="I7" s="39">
        <f t="shared" si="1"/>
        <v>14774729542</v>
      </c>
      <c r="J7" s="40">
        <f>H7-I7</f>
        <v>0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1:30" s="19" customFormat="1" ht="21.75" thickBot="1" x14ac:dyDescent="0.6">
      <c r="A8" s="82"/>
      <c r="B8" s="83"/>
      <c r="C8" s="83"/>
      <c r="D8" s="83"/>
      <c r="E8" s="83"/>
      <c r="F8" s="83"/>
      <c r="G8" s="50"/>
      <c r="H8" s="50"/>
      <c r="J8" s="5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s="19" customFormat="1" ht="21" x14ac:dyDescent="0.55000000000000004">
      <c r="A9" s="70" t="s">
        <v>10</v>
      </c>
      <c r="B9" s="71"/>
      <c r="C9" s="71"/>
      <c r="D9" s="71"/>
      <c r="E9" s="71"/>
      <c r="F9" s="71"/>
      <c r="G9" s="71"/>
      <c r="H9" s="71"/>
      <c r="I9" s="71"/>
      <c r="J9" s="72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spans="1:30" s="19" customFormat="1" ht="21" x14ac:dyDescent="0.55000000000000004">
      <c r="A10" s="42" t="s">
        <v>2</v>
      </c>
      <c r="B10" s="43" t="s">
        <v>3</v>
      </c>
      <c r="C10" s="43" t="s">
        <v>4</v>
      </c>
      <c r="D10" s="44" t="s">
        <v>5</v>
      </c>
      <c r="E10" s="44" t="s">
        <v>93</v>
      </c>
      <c r="F10" s="44" t="s">
        <v>94</v>
      </c>
      <c r="G10" s="44" t="s">
        <v>5</v>
      </c>
      <c r="H10" s="44" t="s">
        <v>214</v>
      </c>
      <c r="I10" s="44" t="s">
        <v>211</v>
      </c>
      <c r="J10" s="45" t="s">
        <v>212</v>
      </c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x14ac:dyDescent="0.45">
      <c r="A11" s="1" t="s">
        <v>11</v>
      </c>
      <c r="B11" s="2" t="s">
        <v>100</v>
      </c>
      <c r="C11" s="3" t="s">
        <v>8</v>
      </c>
      <c r="D11" s="4">
        <v>5</v>
      </c>
      <c r="E11" s="4">
        <v>450000000</v>
      </c>
      <c r="F11" s="4">
        <f t="shared" ref="F11:F24" si="2">E11*D11</f>
        <v>2250000000</v>
      </c>
      <c r="G11" s="4">
        <v>5</v>
      </c>
      <c r="H11" s="16">
        <v>2500000000</v>
      </c>
      <c r="I11" s="4">
        <v>2500000000</v>
      </c>
      <c r="J11" s="55">
        <f>H11-I11</f>
        <v>0</v>
      </c>
    </row>
    <row r="12" spans="1:30" x14ac:dyDescent="0.45">
      <c r="A12" s="1" t="s">
        <v>146</v>
      </c>
      <c r="B12" s="2" t="s">
        <v>101</v>
      </c>
      <c r="C12" s="3" t="s">
        <v>8</v>
      </c>
      <c r="D12" s="16">
        <v>3</v>
      </c>
      <c r="E12" s="16">
        <v>400000000</v>
      </c>
      <c r="F12" s="16">
        <f t="shared" si="2"/>
        <v>1200000000</v>
      </c>
      <c r="G12" s="16">
        <v>4</v>
      </c>
      <c r="H12" s="16">
        <v>1300000000</v>
      </c>
      <c r="I12" s="16">
        <v>1300000000</v>
      </c>
      <c r="J12" s="54">
        <f>H12-I12</f>
        <v>0</v>
      </c>
    </row>
    <row r="13" spans="1:30" x14ac:dyDescent="0.45">
      <c r="A13" s="1" t="s">
        <v>12</v>
      </c>
      <c r="B13" s="2" t="s">
        <v>102</v>
      </c>
      <c r="C13" s="3" t="s">
        <v>8</v>
      </c>
      <c r="D13" s="4">
        <v>3</v>
      </c>
      <c r="E13" s="17">
        <v>200000000</v>
      </c>
      <c r="F13" s="4">
        <f t="shared" si="2"/>
        <v>600000000</v>
      </c>
      <c r="G13" s="4">
        <v>3</v>
      </c>
      <c r="H13" s="16">
        <v>600000000</v>
      </c>
      <c r="I13" s="4">
        <v>600000000</v>
      </c>
      <c r="J13" s="55">
        <f t="shared" ref="J13:J24" si="3">H13-I13</f>
        <v>0</v>
      </c>
    </row>
    <row r="14" spans="1:30" x14ac:dyDescent="0.45">
      <c r="A14" s="1" t="s">
        <v>13</v>
      </c>
      <c r="B14" s="2" t="s">
        <v>103</v>
      </c>
      <c r="C14" s="3" t="s">
        <v>8</v>
      </c>
      <c r="D14" s="4">
        <v>3</v>
      </c>
      <c r="E14" s="17">
        <v>400000000</v>
      </c>
      <c r="F14" s="4">
        <f t="shared" si="2"/>
        <v>1200000000</v>
      </c>
      <c r="G14" s="4">
        <v>3</v>
      </c>
      <c r="H14" s="16">
        <v>900000000</v>
      </c>
      <c r="I14" s="4">
        <v>900000000</v>
      </c>
      <c r="J14" s="55">
        <f t="shared" si="3"/>
        <v>0</v>
      </c>
    </row>
    <row r="15" spans="1:30" x14ac:dyDescent="0.45">
      <c r="A15" s="1" t="s">
        <v>14</v>
      </c>
      <c r="B15" s="56" t="s">
        <v>17</v>
      </c>
      <c r="C15" s="3" t="s">
        <v>8</v>
      </c>
      <c r="D15" s="4">
        <v>5</v>
      </c>
      <c r="E15" s="17">
        <v>500000000</v>
      </c>
      <c r="F15" s="4">
        <f t="shared" si="2"/>
        <v>2500000000</v>
      </c>
      <c r="G15" s="4">
        <v>5</v>
      </c>
      <c r="H15" s="16">
        <v>2800000000</v>
      </c>
      <c r="I15" s="16">
        <v>2800000000</v>
      </c>
      <c r="J15" s="55">
        <f t="shared" si="3"/>
        <v>0</v>
      </c>
    </row>
    <row r="16" spans="1:30" ht="21" x14ac:dyDescent="0.45">
      <c r="A16" s="1" t="s">
        <v>15</v>
      </c>
      <c r="B16" s="56" t="s">
        <v>220</v>
      </c>
      <c r="C16" s="3" t="s">
        <v>8</v>
      </c>
      <c r="D16" s="4">
        <v>3</v>
      </c>
      <c r="E16" s="17">
        <v>200000000</v>
      </c>
      <c r="F16" s="4">
        <f t="shared" si="2"/>
        <v>600000000</v>
      </c>
      <c r="G16" s="4">
        <v>3</v>
      </c>
      <c r="H16" s="16">
        <v>600000000</v>
      </c>
      <c r="I16" s="4">
        <v>600000000</v>
      </c>
      <c r="J16" s="55">
        <f t="shared" si="3"/>
        <v>0</v>
      </c>
    </row>
    <row r="17" spans="1:10" x14ac:dyDescent="0.45">
      <c r="A17" s="1" t="s">
        <v>16</v>
      </c>
      <c r="B17" s="56" t="s">
        <v>19</v>
      </c>
      <c r="C17" s="3" t="s">
        <v>8</v>
      </c>
      <c r="D17" s="4">
        <v>5</v>
      </c>
      <c r="E17" s="17">
        <v>300000000</v>
      </c>
      <c r="F17" s="4">
        <f t="shared" si="2"/>
        <v>1500000000</v>
      </c>
      <c r="G17" s="4">
        <v>5</v>
      </c>
      <c r="H17" s="16">
        <v>1500000000</v>
      </c>
      <c r="I17" s="4">
        <v>1500000000</v>
      </c>
      <c r="J17" s="55">
        <f t="shared" si="3"/>
        <v>0</v>
      </c>
    </row>
    <row r="18" spans="1:10" x14ac:dyDescent="0.45">
      <c r="A18" s="1" t="s">
        <v>90</v>
      </c>
      <c r="B18" s="56" t="s">
        <v>226</v>
      </c>
      <c r="C18" s="3" t="s">
        <v>8</v>
      </c>
      <c r="D18" s="4">
        <v>3</v>
      </c>
      <c r="E18" s="17">
        <v>500000000</v>
      </c>
      <c r="F18" s="4">
        <f t="shared" si="2"/>
        <v>1500000000</v>
      </c>
      <c r="G18" s="4">
        <v>3</v>
      </c>
      <c r="H18" s="16">
        <v>1500000000</v>
      </c>
      <c r="I18" s="4">
        <v>1500000000</v>
      </c>
      <c r="J18" s="55">
        <f t="shared" si="3"/>
        <v>0</v>
      </c>
    </row>
    <row r="19" spans="1:10" x14ac:dyDescent="0.45">
      <c r="A19" s="1" t="s">
        <v>18</v>
      </c>
      <c r="B19" s="56" t="s">
        <v>224</v>
      </c>
      <c r="C19" s="3" t="s">
        <v>8</v>
      </c>
      <c r="D19" s="4">
        <v>3</v>
      </c>
      <c r="E19" s="17">
        <v>250000000</v>
      </c>
      <c r="F19" s="4">
        <f t="shared" si="2"/>
        <v>750000000</v>
      </c>
      <c r="G19" s="4">
        <v>3</v>
      </c>
      <c r="H19" s="16">
        <v>750000000</v>
      </c>
      <c r="I19" s="4">
        <v>750000000</v>
      </c>
      <c r="J19" s="55">
        <f t="shared" si="3"/>
        <v>0</v>
      </c>
    </row>
    <row r="20" spans="1:10" x14ac:dyDescent="0.45">
      <c r="A20" s="1" t="s">
        <v>20</v>
      </c>
      <c r="B20" s="56" t="s">
        <v>225</v>
      </c>
      <c r="C20" s="3" t="s">
        <v>8</v>
      </c>
      <c r="D20" s="4">
        <v>3</v>
      </c>
      <c r="E20" s="17">
        <v>250000000</v>
      </c>
      <c r="F20" s="4">
        <f t="shared" si="2"/>
        <v>750000000</v>
      </c>
      <c r="G20" s="4">
        <v>3</v>
      </c>
      <c r="H20" s="16">
        <v>750000000</v>
      </c>
      <c r="I20" s="4">
        <v>750000000</v>
      </c>
      <c r="J20" s="55">
        <f t="shared" si="3"/>
        <v>0</v>
      </c>
    </row>
    <row r="21" spans="1:10" x14ac:dyDescent="0.45">
      <c r="A21" s="60" t="s">
        <v>97</v>
      </c>
      <c r="B21" s="63" t="s">
        <v>21</v>
      </c>
      <c r="C21" s="61" t="s">
        <v>8</v>
      </c>
      <c r="D21" s="62">
        <v>30</v>
      </c>
      <c r="E21" s="62">
        <v>100000000</v>
      </c>
      <c r="F21" s="62">
        <f t="shared" si="2"/>
        <v>3000000000</v>
      </c>
      <c r="G21" s="62">
        <v>35</v>
      </c>
      <c r="H21" s="62">
        <v>2375000000</v>
      </c>
      <c r="I21" s="62">
        <v>2375000000</v>
      </c>
      <c r="J21" s="54">
        <f t="shared" si="3"/>
        <v>0</v>
      </c>
    </row>
    <row r="22" spans="1:10" x14ac:dyDescent="0.45">
      <c r="A22" s="1" t="s">
        <v>98</v>
      </c>
      <c r="B22" s="56" t="s">
        <v>104</v>
      </c>
      <c r="C22" s="3" t="s">
        <v>8</v>
      </c>
      <c r="D22" s="4">
        <v>3</v>
      </c>
      <c r="E22" s="17">
        <v>200000000</v>
      </c>
      <c r="F22" s="4">
        <f t="shared" si="2"/>
        <v>600000000</v>
      </c>
      <c r="G22" s="4">
        <v>1</v>
      </c>
      <c r="H22" s="16">
        <v>200000000</v>
      </c>
      <c r="I22" s="4">
        <v>200000000</v>
      </c>
      <c r="J22" s="55">
        <f t="shared" si="3"/>
        <v>0</v>
      </c>
    </row>
    <row r="23" spans="1:10" x14ac:dyDescent="0.45">
      <c r="A23" s="1" t="s">
        <v>99</v>
      </c>
      <c r="B23" s="56" t="s">
        <v>217</v>
      </c>
      <c r="C23" s="3" t="s">
        <v>8</v>
      </c>
      <c r="D23" s="4">
        <v>3</v>
      </c>
      <c r="E23" s="17">
        <v>250000000</v>
      </c>
      <c r="F23" s="4">
        <f t="shared" si="2"/>
        <v>750000000</v>
      </c>
      <c r="G23" s="4">
        <v>3</v>
      </c>
      <c r="H23" s="16">
        <v>900000000</v>
      </c>
      <c r="I23" s="4">
        <v>900000000</v>
      </c>
      <c r="J23" s="55">
        <f t="shared" si="3"/>
        <v>0</v>
      </c>
    </row>
    <row r="24" spans="1:10" x14ac:dyDescent="0.45">
      <c r="A24" s="1" t="s">
        <v>184</v>
      </c>
      <c r="B24" s="2" t="s">
        <v>173</v>
      </c>
      <c r="C24" s="3" t="s">
        <v>8</v>
      </c>
      <c r="D24" s="4">
        <v>3</v>
      </c>
      <c r="E24" s="17">
        <v>300000000</v>
      </c>
      <c r="F24" s="4">
        <f t="shared" si="2"/>
        <v>900000000</v>
      </c>
      <c r="G24" s="4">
        <v>4</v>
      </c>
      <c r="H24" s="4">
        <v>1000000000</v>
      </c>
      <c r="I24" s="4">
        <v>1000000000</v>
      </c>
      <c r="J24" s="55">
        <f t="shared" si="3"/>
        <v>0</v>
      </c>
    </row>
    <row r="25" spans="1:10" s="19" customFormat="1" ht="21.75" thickBot="1" x14ac:dyDescent="0.6">
      <c r="A25" s="79" t="s">
        <v>9</v>
      </c>
      <c r="B25" s="80"/>
      <c r="C25" s="80"/>
      <c r="D25" s="80"/>
      <c r="E25" s="81"/>
      <c r="F25" s="39">
        <f>SUM(F11:F24)</f>
        <v>18100000000</v>
      </c>
      <c r="G25" s="39">
        <f>SUM(G11:G24)</f>
        <v>80</v>
      </c>
      <c r="H25" s="39">
        <f>SUM(H11:H24)</f>
        <v>17675000000</v>
      </c>
      <c r="I25" s="39">
        <f>SUM(I11:I24)</f>
        <v>17675000000</v>
      </c>
      <c r="J25" s="40">
        <f>SUM(J11:J24)</f>
        <v>0</v>
      </c>
    </row>
    <row r="26" spans="1:10" s="19" customFormat="1" ht="21.75" thickBot="1" x14ac:dyDescent="0.6">
      <c r="A26" s="82"/>
      <c r="B26" s="83"/>
      <c r="C26" s="83"/>
      <c r="D26" s="83"/>
      <c r="E26" s="83"/>
      <c r="F26" s="83"/>
      <c r="G26" s="50"/>
      <c r="H26" s="50"/>
      <c r="J26" s="51"/>
    </row>
    <row r="27" spans="1:10" s="19" customFormat="1" ht="21" x14ac:dyDescent="0.55000000000000004">
      <c r="A27" s="70" t="s">
        <v>22</v>
      </c>
      <c r="B27" s="71"/>
      <c r="C27" s="71"/>
      <c r="D27" s="71"/>
      <c r="E27" s="71"/>
      <c r="F27" s="71"/>
      <c r="G27" s="71"/>
      <c r="H27" s="71"/>
      <c r="I27" s="71"/>
      <c r="J27" s="72"/>
    </row>
    <row r="28" spans="1:10" ht="21" x14ac:dyDescent="0.45">
      <c r="A28" s="42" t="s">
        <v>2</v>
      </c>
      <c r="B28" s="43" t="s">
        <v>3</v>
      </c>
      <c r="C28" s="43" t="s">
        <v>4</v>
      </c>
      <c r="D28" s="44" t="s">
        <v>5</v>
      </c>
      <c r="E28" s="44" t="s">
        <v>93</v>
      </c>
      <c r="F28" s="44" t="s">
        <v>94</v>
      </c>
      <c r="G28" s="44" t="s">
        <v>5</v>
      </c>
      <c r="H28" s="44" t="s">
        <v>214</v>
      </c>
      <c r="I28" s="44" t="s">
        <v>211</v>
      </c>
      <c r="J28" s="45" t="s">
        <v>212</v>
      </c>
    </row>
    <row r="29" spans="1:10" ht="37.5" x14ac:dyDescent="0.45">
      <c r="A29" s="1" t="s">
        <v>23</v>
      </c>
      <c r="B29" s="2" t="s">
        <v>208</v>
      </c>
      <c r="C29" s="3" t="s">
        <v>24</v>
      </c>
      <c r="D29" s="4">
        <v>17</v>
      </c>
      <c r="E29" s="4">
        <v>700000000</v>
      </c>
      <c r="F29" s="4">
        <f>E29*D29</f>
        <v>11900000000</v>
      </c>
      <c r="G29" s="4">
        <v>15</v>
      </c>
      <c r="H29" s="57">
        <v>11100000000</v>
      </c>
      <c r="I29" s="57">
        <v>11100000000</v>
      </c>
      <c r="J29" s="54">
        <f>H29-I29</f>
        <v>0</v>
      </c>
    </row>
    <row r="30" spans="1:10" ht="37.5" x14ac:dyDescent="0.45">
      <c r="A30" s="1" t="s">
        <v>25</v>
      </c>
      <c r="B30" s="2" t="s">
        <v>207</v>
      </c>
      <c r="C30" s="3" t="s">
        <v>24</v>
      </c>
      <c r="D30" s="4">
        <v>14</v>
      </c>
      <c r="E30" s="4">
        <v>700000000</v>
      </c>
      <c r="F30" s="4">
        <f>E30*D30</f>
        <v>9800000000</v>
      </c>
      <c r="G30" s="4">
        <v>14</v>
      </c>
      <c r="H30" s="57">
        <f>4200000000+5600000000</f>
        <v>9800000000</v>
      </c>
      <c r="I30" s="4">
        <f>H30</f>
        <v>9800000000</v>
      </c>
      <c r="J30" s="55">
        <f>H30-I30</f>
        <v>0</v>
      </c>
    </row>
    <row r="31" spans="1:10" x14ac:dyDescent="0.45">
      <c r="A31" s="1" t="s">
        <v>26</v>
      </c>
      <c r="B31" s="2" t="s">
        <v>185</v>
      </c>
      <c r="C31" s="3" t="s">
        <v>24</v>
      </c>
      <c r="D31" s="4">
        <v>11</v>
      </c>
      <c r="E31" s="4">
        <v>2180000000</v>
      </c>
      <c r="F31" s="4">
        <v>24000000000</v>
      </c>
      <c r="G31" s="4">
        <v>23</v>
      </c>
      <c r="H31" s="57">
        <v>35650000000</v>
      </c>
      <c r="I31" s="57">
        <v>35650000000</v>
      </c>
      <c r="J31" s="54">
        <f t="shared" ref="J31:J38" si="4">H31-I31</f>
        <v>0</v>
      </c>
    </row>
    <row r="32" spans="1:10" ht="37.5" x14ac:dyDescent="0.45">
      <c r="A32" s="1" t="s">
        <v>105</v>
      </c>
      <c r="B32" s="2" t="s">
        <v>206</v>
      </c>
      <c r="C32" s="3" t="s">
        <v>24</v>
      </c>
      <c r="D32" s="4">
        <v>5</v>
      </c>
      <c r="E32" s="4">
        <v>550000000</v>
      </c>
      <c r="F32" s="4">
        <f t="shared" ref="F32:F38" si="5">E32*D32</f>
        <v>2750000000</v>
      </c>
      <c r="G32" s="4">
        <v>5</v>
      </c>
      <c r="H32" s="57">
        <v>2250000000</v>
      </c>
      <c r="I32" s="57">
        <v>2250000000</v>
      </c>
      <c r="J32" s="55">
        <f t="shared" si="4"/>
        <v>0</v>
      </c>
    </row>
    <row r="33" spans="1:12" x14ac:dyDescent="0.45">
      <c r="A33" s="1" t="s">
        <v>106</v>
      </c>
      <c r="B33" s="2" t="s">
        <v>186</v>
      </c>
      <c r="C33" s="3" t="s">
        <v>24</v>
      </c>
      <c r="D33" s="4">
        <v>5</v>
      </c>
      <c r="E33" s="4">
        <v>550000000</v>
      </c>
      <c r="F33" s="4">
        <f t="shared" si="5"/>
        <v>2750000000</v>
      </c>
      <c r="G33" s="4">
        <v>6</v>
      </c>
      <c r="H33" s="57">
        <v>2700000000</v>
      </c>
      <c r="I33" s="4">
        <f>H33</f>
        <v>2700000000</v>
      </c>
      <c r="J33" s="55">
        <f t="shared" si="4"/>
        <v>0</v>
      </c>
    </row>
    <row r="34" spans="1:12" s="12" customFormat="1" ht="37.5" x14ac:dyDescent="0.45">
      <c r="A34" s="1" t="s">
        <v>107</v>
      </c>
      <c r="B34" s="2" t="s">
        <v>111</v>
      </c>
      <c r="C34" s="3" t="s">
        <v>24</v>
      </c>
      <c r="D34" s="4">
        <v>10</v>
      </c>
      <c r="E34" s="4">
        <v>850000000</v>
      </c>
      <c r="F34" s="4">
        <f t="shared" si="5"/>
        <v>8500000000</v>
      </c>
      <c r="G34" s="4">
        <v>9</v>
      </c>
      <c r="H34" s="57">
        <v>6100000000</v>
      </c>
      <c r="I34" s="4">
        <f>H34</f>
        <v>6100000000</v>
      </c>
      <c r="J34" s="55">
        <f t="shared" si="4"/>
        <v>0</v>
      </c>
    </row>
    <row r="35" spans="1:12" s="12" customFormat="1" ht="37.5" x14ac:dyDescent="0.45">
      <c r="A35" s="1" t="s">
        <v>108</v>
      </c>
      <c r="B35" s="2" t="s">
        <v>112</v>
      </c>
      <c r="C35" s="3" t="s">
        <v>24</v>
      </c>
      <c r="D35" s="4">
        <v>10</v>
      </c>
      <c r="E35" s="4">
        <v>250000000</v>
      </c>
      <c r="F35" s="4">
        <f t="shared" si="5"/>
        <v>2500000000</v>
      </c>
      <c r="G35" s="4">
        <v>11</v>
      </c>
      <c r="H35" s="57">
        <f>1650000000+1200000000</f>
        <v>2850000000</v>
      </c>
      <c r="I35" s="4">
        <f>H35</f>
        <v>2850000000</v>
      </c>
      <c r="J35" s="55">
        <f t="shared" si="4"/>
        <v>0</v>
      </c>
    </row>
    <row r="36" spans="1:12" x14ac:dyDescent="0.45">
      <c r="A36" s="1" t="s">
        <v>109</v>
      </c>
      <c r="B36" s="2" t="s">
        <v>113</v>
      </c>
      <c r="C36" s="30" t="s">
        <v>24</v>
      </c>
      <c r="D36" s="41">
        <v>10</v>
      </c>
      <c r="E36" s="41">
        <v>350000000</v>
      </c>
      <c r="F36" s="41">
        <f t="shared" si="5"/>
        <v>3500000000</v>
      </c>
      <c r="G36" s="41">
        <v>9</v>
      </c>
      <c r="H36" s="58">
        <v>3300000000</v>
      </c>
      <c r="I36" s="58">
        <v>3300000000</v>
      </c>
      <c r="J36" s="55">
        <f t="shared" si="4"/>
        <v>0</v>
      </c>
    </row>
    <row r="37" spans="1:12" ht="37.5" x14ac:dyDescent="0.45">
      <c r="A37" s="1" t="s">
        <v>110</v>
      </c>
      <c r="B37" s="2" t="s">
        <v>114</v>
      </c>
      <c r="C37" s="3" t="s">
        <v>24</v>
      </c>
      <c r="D37" s="4">
        <v>5</v>
      </c>
      <c r="E37" s="4">
        <v>250000000</v>
      </c>
      <c r="F37" s="4">
        <f t="shared" si="5"/>
        <v>1250000000</v>
      </c>
      <c r="G37" s="4">
        <v>5</v>
      </c>
      <c r="H37" s="57">
        <f>750000000+800000000</f>
        <v>1550000000</v>
      </c>
      <c r="I37" s="4">
        <f>H37</f>
        <v>1550000000</v>
      </c>
      <c r="J37" s="55">
        <f t="shared" si="4"/>
        <v>0</v>
      </c>
    </row>
    <row r="38" spans="1:12" x14ac:dyDescent="0.45">
      <c r="A38" s="1" t="s">
        <v>187</v>
      </c>
      <c r="B38" s="2" t="s">
        <v>115</v>
      </c>
      <c r="C38" s="3" t="s">
        <v>24</v>
      </c>
      <c r="D38" s="4">
        <v>5</v>
      </c>
      <c r="E38" s="4">
        <v>350000000</v>
      </c>
      <c r="F38" s="4">
        <f t="shared" si="5"/>
        <v>1750000000</v>
      </c>
      <c r="G38" s="4">
        <v>5</v>
      </c>
      <c r="H38" s="57">
        <f>750000000+850000000</f>
        <v>1600000000</v>
      </c>
      <c r="I38" s="4">
        <f>H38</f>
        <v>1600000000</v>
      </c>
      <c r="J38" s="55">
        <f t="shared" si="4"/>
        <v>0</v>
      </c>
    </row>
    <row r="39" spans="1:12" s="19" customFormat="1" ht="21.75" thickBot="1" x14ac:dyDescent="0.6">
      <c r="A39" s="79" t="s">
        <v>9</v>
      </c>
      <c r="B39" s="80"/>
      <c r="C39" s="80"/>
      <c r="D39" s="80"/>
      <c r="E39" s="81"/>
      <c r="F39" s="39">
        <f>SUM(F29:F38)</f>
        <v>68700000000</v>
      </c>
      <c r="G39" s="39">
        <f>SUM(G29:G38)</f>
        <v>102</v>
      </c>
      <c r="H39" s="39">
        <f>SUM(H29:H38)</f>
        <v>76900000000</v>
      </c>
      <c r="I39" s="39">
        <f>SUM(I29:I38)</f>
        <v>76900000000</v>
      </c>
      <c r="J39" s="40">
        <f>SUM(J29:J38)</f>
        <v>0</v>
      </c>
    </row>
    <row r="40" spans="1:12" s="19" customFormat="1" ht="21.75" thickBot="1" x14ac:dyDescent="0.6">
      <c r="A40" s="82"/>
      <c r="B40" s="83"/>
      <c r="C40" s="83"/>
      <c r="D40" s="83"/>
      <c r="E40" s="83"/>
      <c r="F40" s="83"/>
      <c r="G40" s="50"/>
      <c r="H40" s="50"/>
      <c r="I40" s="26"/>
      <c r="J40" s="52"/>
    </row>
    <row r="41" spans="1:12" s="19" customFormat="1" ht="21" x14ac:dyDescent="0.55000000000000004">
      <c r="A41" s="70" t="s">
        <v>27</v>
      </c>
      <c r="B41" s="71"/>
      <c r="C41" s="71"/>
      <c r="D41" s="71"/>
      <c r="E41" s="71"/>
      <c r="F41" s="71"/>
      <c r="G41" s="71"/>
      <c r="H41" s="71"/>
      <c r="I41" s="71"/>
      <c r="J41" s="72"/>
    </row>
    <row r="42" spans="1:12" s="20" customFormat="1" ht="21" x14ac:dyDescent="0.45">
      <c r="A42" s="42" t="s">
        <v>2</v>
      </c>
      <c r="B42" s="43" t="s">
        <v>3</v>
      </c>
      <c r="C42" s="43" t="s">
        <v>4</v>
      </c>
      <c r="D42" s="44" t="s">
        <v>5</v>
      </c>
      <c r="E42" s="44" t="s">
        <v>93</v>
      </c>
      <c r="F42" s="44" t="s">
        <v>94</v>
      </c>
      <c r="G42" s="44" t="s">
        <v>5</v>
      </c>
      <c r="H42" s="44" t="s">
        <v>214</v>
      </c>
      <c r="I42" s="44" t="s">
        <v>211</v>
      </c>
      <c r="J42" s="45" t="s">
        <v>212</v>
      </c>
      <c r="K42" s="21"/>
      <c r="L42" s="21"/>
    </row>
    <row r="43" spans="1:12" s="20" customFormat="1" x14ac:dyDescent="0.45">
      <c r="A43" s="1" t="s">
        <v>28</v>
      </c>
      <c r="B43" s="5" t="s">
        <v>195</v>
      </c>
      <c r="C43" s="3" t="s">
        <v>29</v>
      </c>
      <c r="D43" s="4">
        <v>1</v>
      </c>
      <c r="E43" s="17">
        <v>1000000000</v>
      </c>
      <c r="F43" s="4">
        <f>E43*D43</f>
        <v>1000000000</v>
      </c>
      <c r="G43" s="4"/>
      <c r="H43" s="16">
        <f>750000000+212575000+1500000000+200000000+60000000</f>
        <v>2722575000</v>
      </c>
      <c r="I43" s="4">
        <f>750000000+212575000+1500000000+200000000+60000000</f>
        <v>2722575000</v>
      </c>
      <c r="J43" s="55">
        <f>H43-I43</f>
        <v>0</v>
      </c>
      <c r="K43" s="21"/>
      <c r="L43" s="21"/>
    </row>
    <row r="44" spans="1:12" s="20" customFormat="1" ht="37.5" x14ac:dyDescent="0.45">
      <c r="A44" s="1" t="s">
        <v>30</v>
      </c>
      <c r="B44" s="2" t="s">
        <v>31</v>
      </c>
      <c r="C44" s="3"/>
      <c r="D44" s="4"/>
      <c r="E44" s="25"/>
      <c r="F44" s="4">
        <v>8000000000</v>
      </c>
      <c r="G44" s="4"/>
      <c r="H44" s="16">
        <v>15754577192</v>
      </c>
      <c r="I44" s="4">
        <v>15754577192</v>
      </c>
      <c r="J44" s="55">
        <f t="shared" ref="J44:J61" si="6">H44-I44</f>
        <v>0</v>
      </c>
      <c r="K44" s="21"/>
      <c r="L44" s="21"/>
    </row>
    <row r="45" spans="1:12" s="20" customFormat="1" x14ac:dyDescent="0.45">
      <c r="A45" s="1" t="s">
        <v>32</v>
      </c>
      <c r="B45" s="5" t="s">
        <v>154</v>
      </c>
      <c r="C45" s="3" t="s">
        <v>8</v>
      </c>
      <c r="D45" s="4">
        <v>8</v>
      </c>
      <c r="E45" s="17">
        <v>100000000</v>
      </c>
      <c r="F45" s="4">
        <f>E45*D45</f>
        <v>800000000</v>
      </c>
      <c r="G45" s="4"/>
      <c r="H45" s="16">
        <v>800000000</v>
      </c>
      <c r="I45" s="4">
        <v>800000000</v>
      </c>
      <c r="J45" s="55">
        <f t="shared" si="6"/>
        <v>0</v>
      </c>
      <c r="K45" s="21"/>
      <c r="L45" s="21"/>
    </row>
    <row r="46" spans="1:12" s="20" customFormat="1" ht="37.5" x14ac:dyDescent="0.45">
      <c r="A46" s="1" t="s">
        <v>92</v>
      </c>
      <c r="B46" s="5" t="s">
        <v>33</v>
      </c>
      <c r="C46" s="3" t="s">
        <v>197</v>
      </c>
      <c r="D46" s="4">
        <v>40</v>
      </c>
      <c r="E46" s="17">
        <v>75000000</v>
      </c>
      <c r="F46" s="4">
        <f>E46*D46</f>
        <v>3000000000</v>
      </c>
      <c r="G46" s="4"/>
      <c r="H46" s="16">
        <v>200000000</v>
      </c>
      <c r="I46" s="4">
        <v>200000000</v>
      </c>
      <c r="J46" s="55">
        <f t="shared" si="6"/>
        <v>0</v>
      </c>
      <c r="K46" s="21"/>
      <c r="L46" s="21"/>
    </row>
    <row r="47" spans="1:12" s="20" customFormat="1" x14ac:dyDescent="0.45">
      <c r="A47" s="1" t="s">
        <v>34</v>
      </c>
      <c r="B47" s="5" t="s">
        <v>116</v>
      </c>
      <c r="C47" s="3"/>
      <c r="D47" s="4"/>
      <c r="E47" s="17"/>
      <c r="F47" s="4">
        <v>800000000</v>
      </c>
      <c r="G47" s="4"/>
      <c r="H47" s="16">
        <v>1200000000</v>
      </c>
      <c r="I47" s="16">
        <v>1200000000</v>
      </c>
      <c r="J47" s="55">
        <f t="shared" si="6"/>
        <v>0</v>
      </c>
      <c r="K47" s="21"/>
      <c r="L47" s="21"/>
    </row>
    <row r="48" spans="1:12" s="20" customFormat="1" ht="56.25" x14ac:dyDescent="0.45">
      <c r="A48" s="1" t="s">
        <v>35</v>
      </c>
      <c r="B48" s="6" t="s">
        <v>117</v>
      </c>
      <c r="C48" s="3"/>
      <c r="D48" s="4"/>
      <c r="E48" s="17"/>
      <c r="F48" s="4">
        <v>8000000000</v>
      </c>
      <c r="G48" s="4"/>
      <c r="H48" s="16">
        <f>13000000000</f>
        <v>13000000000</v>
      </c>
      <c r="I48" s="53">
        <v>13000000000</v>
      </c>
      <c r="J48" s="55">
        <f t="shared" si="6"/>
        <v>0</v>
      </c>
      <c r="K48" s="21"/>
      <c r="L48" s="21"/>
    </row>
    <row r="49" spans="1:12" s="20" customFormat="1" x14ac:dyDescent="0.45">
      <c r="A49" s="1" t="s">
        <v>36</v>
      </c>
      <c r="B49" s="5" t="s">
        <v>169</v>
      </c>
      <c r="C49" s="3"/>
      <c r="D49" s="4"/>
      <c r="E49" s="17"/>
      <c r="F49" s="4">
        <v>500000000</v>
      </c>
      <c r="G49" s="4"/>
      <c r="H49" s="16"/>
      <c r="I49" s="4"/>
      <c r="J49" s="55">
        <f t="shared" si="6"/>
        <v>0</v>
      </c>
      <c r="K49" s="21"/>
      <c r="L49" s="21"/>
    </row>
    <row r="50" spans="1:12" s="20" customFormat="1" x14ac:dyDescent="0.45">
      <c r="A50" s="1" t="s">
        <v>38</v>
      </c>
      <c r="B50" s="5" t="s">
        <v>91</v>
      </c>
      <c r="C50" s="3" t="s">
        <v>37</v>
      </c>
      <c r="D50" s="4">
        <v>1</v>
      </c>
      <c r="E50" s="25">
        <v>1200000000</v>
      </c>
      <c r="F50" s="4">
        <f>D50*E50</f>
        <v>1200000000</v>
      </c>
      <c r="G50" s="4"/>
      <c r="H50" s="16">
        <v>1200000000</v>
      </c>
      <c r="I50" s="4">
        <v>1200000000</v>
      </c>
      <c r="J50" s="55">
        <f t="shared" si="6"/>
        <v>0</v>
      </c>
      <c r="K50" s="21"/>
      <c r="L50" s="21"/>
    </row>
    <row r="51" spans="1:12" s="20" customFormat="1" x14ac:dyDescent="0.45">
      <c r="A51" s="1" t="s">
        <v>40</v>
      </c>
      <c r="B51" s="5" t="s">
        <v>201</v>
      </c>
      <c r="C51" s="3" t="s">
        <v>39</v>
      </c>
      <c r="D51" s="4">
        <v>300</v>
      </c>
      <c r="E51" s="17">
        <v>7630000</v>
      </c>
      <c r="F51" s="4">
        <f>D51*E51</f>
        <v>2289000000</v>
      </c>
      <c r="G51" s="4"/>
      <c r="H51" s="16">
        <v>616000000</v>
      </c>
      <c r="I51" s="4">
        <v>616000000</v>
      </c>
      <c r="J51" s="55">
        <f t="shared" si="6"/>
        <v>0</v>
      </c>
      <c r="K51" s="21"/>
      <c r="L51" s="21"/>
    </row>
    <row r="52" spans="1:12" s="20" customFormat="1" x14ac:dyDescent="0.45">
      <c r="A52" s="1" t="s">
        <v>43</v>
      </c>
      <c r="B52" s="5" t="s">
        <v>41</v>
      </c>
      <c r="C52" s="3" t="s">
        <v>42</v>
      </c>
      <c r="D52" s="4">
        <v>5</v>
      </c>
      <c r="E52" s="17">
        <v>30000000</v>
      </c>
      <c r="F52" s="4">
        <f>D52*E52</f>
        <v>150000000</v>
      </c>
      <c r="G52" s="4"/>
      <c r="H52" s="4"/>
      <c r="I52" s="4"/>
      <c r="J52" s="55">
        <f t="shared" si="6"/>
        <v>0</v>
      </c>
      <c r="K52" s="21"/>
      <c r="L52" s="21"/>
    </row>
    <row r="53" spans="1:12" s="20" customFormat="1" x14ac:dyDescent="0.45">
      <c r="A53" s="1" t="s">
        <v>44</v>
      </c>
      <c r="B53" s="5" t="s">
        <v>118</v>
      </c>
      <c r="C53" s="3" t="s">
        <v>42</v>
      </c>
      <c r="D53" s="4">
        <v>100</v>
      </c>
      <c r="E53" s="17">
        <v>2200000</v>
      </c>
      <c r="F53" s="4">
        <f>D53*E53</f>
        <v>220000000</v>
      </c>
      <c r="G53" s="4">
        <v>100</v>
      </c>
      <c r="H53" s="16">
        <f>295750000+55000000+180000000</f>
        <v>530750000</v>
      </c>
      <c r="I53" s="16">
        <f>295750000+55000000+180000000</f>
        <v>530750000</v>
      </c>
      <c r="J53" s="55">
        <f t="shared" si="6"/>
        <v>0</v>
      </c>
      <c r="K53" s="21"/>
      <c r="L53" s="21"/>
    </row>
    <row r="54" spans="1:12" s="20" customFormat="1" x14ac:dyDescent="0.45">
      <c r="A54" s="1" t="s">
        <v>45</v>
      </c>
      <c r="B54" s="22" t="s">
        <v>198</v>
      </c>
      <c r="C54" s="23" t="s">
        <v>42</v>
      </c>
      <c r="D54" s="17">
        <v>40</v>
      </c>
      <c r="E54" s="17">
        <v>70000000</v>
      </c>
      <c r="F54" s="4">
        <f>D54*E54</f>
        <v>2800000000</v>
      </c>
      <c r="G54" s="4">
        <v>30</v>
      </c>
      <c r="H54" s="16">
        <v>2359000000</v>
      </c>
      <c r="I54" s="4">
        <v>2359000000</v>
      </c>
      <c r="J54" s="55">
        <f t="shared" si="6"/>
        <v>0</v>
      </c>
      <c r="K54" s="21"/>
      <c r="L54" s="21"/>
    </row>
    <row r="55" spans="1:12" s="20" customFormat="1" x14ac:dyDescent="0.45">
      <c r="A55" s="1" t="s">
        <v>47</v>
      </c>
      <c r="B55" s="5" t="s">
        <v>46</v>
      </c>
      <c r="C55" s="3"/>
      <c r="D55" s="4"/>
      <c r="E55" s="17"/>
      <c r="F55" s="4">
        <v>1500000000</v>
      </c>
      <c r="G55" s="4"/>
      <c r="H55" s="16">
        <v>2000000000</v>
      </c>
      <c r="I55" s="4">
        <v>2000000000</v>
      </c>
      <c r="J55" s="55">
        <f t="shared" si="6"/>
        <v>0</v>
      </c>
      <c r="K55" s="21"/>
      <c r="L55" s="21"/>
    </row>
    <row r="56" spans="1:12" s="20" customFormat="1" x14ac:dyDescent="0.45">
      <c r="A56" s="1" t="s">
        <v>49</v>
      </c>
      <c r="B56" s="5" t="s">
        <v>48</v>
      </c>
      <c r="C56" s="3"/>
      <c r="D56" s="4"/>
      <c r="E56" s="17"/>
      <c r="F56" s="4">
        <v>1000000000</v>
      </c>
      <c r="G56" s="4"/>
      <c r="H56" s="16">
        <v>233459400</v>
      </c>
      <c r="I56" s="4">
        <v>233459400</v>
      </c>
      <c r="J56" s="55">
        <f t="shared" si="6"/>
        <v>0</v>
      </c>
      <c r="K56" s="21"/>
      <c r="L56" s="21"/>
    </row>
    <row r="57" spans="1:12" s="20" customFormat="1" x14ac:dyDescent="0.45">
      <c r="A57" s="1" t="s">
        <v>50</v>
      </c>
      <c r="B57" s="5" t="s">
        <v>167</v>
      </c>
      <c r="C57" s="3"/>
      <c r="D57" s="4"/>
      <c r="E57" s="17"/>
      <c r="F57" s="4">
        <v>500000000</v>
      </c>
      <c r="G57" s="4"/>
      <c r="H57" s="4"/>
      <c r="I57" s="4"/>
      <c r="J57" s="55">
        <f t="shared" si="6"/>
        <v>0</v>
      </c>
      <c r="K57" s="21"/>
      <c r="L57" s="21"/>
    </row>
    <row r="58" spans="1:12" s="18" customFormat="1" ht="37.5" x14ac:dyDescent="0.55000000000000004">
      <c r="A58" s="1" t="s">
        <v>120</v>
      </c>
      <c r="B58" s="2" t="s">
        <v>199</v>
      </c>
      <c r="C58" s="3"/>
      <c r="D58" s="4"/>
      <c r="E58" s="4"/>
      <c r="F58" s="17">
        <v>800000000</v>
      </c>
      <c r="G58" s="17"/>
      <c r="H58" s="17">
        <v>1008680200</v>
      </c>
      <c r="I58" s="17">
        <v>1008680200</v>
      </c>
      <c r="J58" s="55">
        <f t="shared" si="6"/>
        <v>0</v>
      </c>
      <c r="K58" s="8"/>
      <c r="L58" s="8"/>
    </row>
    <row r="59" spans="1:12" s="18" customFormat="1" ht="37.5" x14ac:dyDescent="0.55000000000000004">
      <c r="A59" s="1" t="s">
        <v>121</v>
      </c>
      <c r="B59" s="2" t="s">
        <v>200</v>
      </c>
      <c r="C59" s="3"/>
      <c r="D59" s="4"/>
      <c r="E59" s="4"/>
      <c r="F59" s="17">
        <v>1600000000</v>
      </c>
      <c r="G59" s="17"/>
      <c r="H59" s="16">
        <v>2068238000</v>
      </c>
      <c r="I59" s="17">
        <v>2068238000</v>
      </c>
      <c r="J59" s="55">
        <f t="shared" si="6"/>
        <v>0</v>
      </c>
      <c r="K59" s="8"/>
      <c r="L59" s="8"/>
    </row>
    <row r="60" spans="1:12" s="18" customFormat="1" ht="21" x14ac:dyDescent="0.55000000000000004">
      <c r="A60" s="1" t="s">
        <v>122</v>
      </c>
      <c r="B60" s="2" t="s">
        <v>119</v>
      </c>
      <c r="C60" s="3"/>
      <c r="D60" s="4"/>
      <c r="E60" s="4"/>
      <c r="F60" s="4">
        <v>1000000000</v>
      </c>
      <c r="G60" s="4"/>
      <c r="H60" s="16"/>
      <c r="I60" s="4"/>
      <c r="J60" s="55">
        <f t="shared" si="6"/>
        <v>0</v>
      </c>
      <c r="K60" s="8"/>
      <c r="L60" s="8"/>
    </row>
    <row r="61" spans="1:12" s="20" customFormat="1" x14ac:dyDescent="0.45">
      <c r="A61" s="1" t="s">
        <v>123</v>
      </c>
      <c r="B61" s="5" t="s">
        <v>227</v>
      </c>
      <c r="C61" s="3"/>
      <c r="D61" s="4"/>
      <c r="E61" s="17"/>
      <c r="F61" s="4">
        <v>400000000</v>
      </c>
      <c r="G61" s="4"/>
      <c r="H61" s="16">
        <v>1000000000</v>
      </c>
      <c r="I61" s="4">
        <v>1000000000</v>
      </c>
      <c r="J61" s="55">
        <f t="shared" si="6"/>
        <v>0</v>
      </c>
      <c r="K61" s="21"/>
      <c r="L61" s="21"/>
    </row>
    <row r="62" spans="1:12" s="19" customFormat="1" ht="21.75" thickBot="1" x14ac:dyDescent="0.6">
      <c r="A62" s="79" t="s">
        <v>9</v>
      </c>
      <c r="B62" s="80"/>
      <c r="C62" s="80"/>
      <c r="D62" s="80"/>
      <c r="E62" s="81"/>
      <c r="F62" s="39">
        <f>SUM(F43:F61)</f>
        <v>35559000000</v>
      </c>
      <c r="G62" s="39">
        <f t="shared" ref="G62:I62" si="7">SUM(G43:G61)</f>
        <v>130</v>
      </c>
      <c r="H62" s="39">
        <f t="shared" si="7"/>
        <v>44693279792</v>
      </c>
      <c r="I62" s="39">
        <f t="shared" si="7"/>
        <v>44693279792</v>
      </c>
      <c r="J62" s="40">
        <f>SUM(J43:J61)</f>
        <v>0</v>
      </c>
    </row>
    <row r="63" spans="1:12" s="19" customFormat="1" ht="21.75" thickBot="1" x14ac:dyDescent="0.6">
      <c r="A63" s="82"/>
      <c r="B63" s="83"/>
      <c r="C63" s="83"/>
      <c r="D63" s="83"/>
      <c r="E63" s="83"/>
      <c r="F63" s="83"/>
      <c r="G63" s="50"/>
      <c r="H63" s="50"/>
      <c r="J63" s="51"/>
    </row>
    <row r="64" spans="1:12" s="19" customFormat="1" ht="21.75" thickBot="1" x14ac:dyDescent="0.6">
      <c r="A64" s="84" t="s">
        <v>51</v>
      </c>
      <c r="B64" s="85"/>
      <c r="C64" s="85"/>
      <c r="D64" s="85"/>
      <c r="E64" s="85"/>
      <c r="F64" s="85"/>
      <c r="G64" s="85"/>
      <c r="H64" s="85"/>
      <c r="I64" s="85"/>
      <c r="J64" s="86"/>
    </row>
    <row r="65" spans="1:12" s="20" customFormat="1" ht="21" x14ac:dyDescent="0.45">
      <c r="A65" s="46" t="s">
        <v>2</v>
      </c>
      <c r="B65" s="47" t="s">
        <v>3</v>
      </c>
      <c r="C65" s="47" t="s">
        <v>4</v>
      </c>
      <c r="D65" s="48" t="s">
        <v>5</v>
      </c>
      <c r="E65" s="48" t="s">
        <v>93</v>
      </c>
      <c r="F65" s="49" t="s">
        <v>94</v>
      </c>
      <c r="G65" s="49" t="s">
        <v>5</v>
      </c>
      <c r="H65" s="49" t="s">
        <v>214</v>
      </c>
      <c r="I65" s="49" t="s">
        <v>211</v>
      </c>
      <c r="J65" s="45" t="s">
        <v>212</v>
      </c>
      <c r="K65" s="21"/>
      <c r="L65" s="21"/>
    </row>
    <row r="66" spans="1:12" s="20" customFormat="1" ht="37.5" x14ac:dyDescent="0.45">
      <c r="A66" s="1" t="s">
        <v>52</v>
      </c>
      <c r="B66" s="2" t="s">
        <v>124</v>
      </c>
      <c r="C66" s="3" t="s">
        <v>147</v>
      </c>
      <c r="D66" s="4">
        <v>1</v>
      </c>
      <c r="E66" s="17">
        <v>2000000000</v>
      </c>
      <c r="F66" s="55">
        <v>2000000000</v>
      </c>
      <c r="G66" s="55"/>
      <c r="H66" s="54">
        <v>2000000000</v>
      </c>
      <c r="I66" s="54">
        <v>2000000000</v>
      </c>
      <c r="J66" s="55">
        <f>H66-I66</f>
        <v>0</v>
      </c>
      <c r="K66" s="12"/>
      <c r="L66" s="12"/>
    </row>
    <row r="67" spans="1:12" s="20" customFormat="1" ht="37.5" x14ac:dyDescent="0.45">
      <c r="A67" s="1" t="s">
        <v>53</v>
      </c>
      <c r="B67" s="2" t="s">
        <v>125</v>
      </c>
      <c r="C67" s="3" t="s">
        <v>147</v>
      </c>
      <c r="D67" s="16">
        <v>1</v>
      </c>
      <c r="E67" s="17">
        <v>4000000000</v>
      </c>
      <c r="F67" s="55">
        <v>4000000000</v>
      </c>
      <c r="G67" s="55"/>
      <c r="H67" s="54">
        <f>5500000000+4150000000+1289604000</f>
        <v>10939604000</v>
      </c>
      <c r="I67" s="54">
        <f>5500000000+4150000000+1289604000</f>
        <v>10939604000</v>
      </c>
      <c r="J67" s="55">
        <f t="shared" ref="J67:J82" si="8">H67-I67</f>
        <v>0</v>
      </c>
      <c r="K67" s="21"/>
      <c r="L67" s="21"/>
    </row>
    <row r="68" spans="1:12" s="20" customFormat="1" x14ac:dyDescent="0.45">
      <c r="A68" s="1" t="s">
        <v>54</v>
      </c>
      <c r="B68" s="2" t="s">
        <v>55</v>
      </c>
      <c r="C68" s="3"/>
      <c r="D68" s="4"/>
      <c r="E68" s="17"/>
      <c r="F68" s="55">
        <v>1000000000</v>
      </c>
      <c r="G68" s="55"/>
      <c r="H68" s="55"/>
      <c r="I68" s="55">
        <v>0</v>
      </c>
      <c r="J68" s="55">
        <f t="shared" si="8"/>
        <v>0</v>
      </c>
      <c r="K68" s="21"/>
      <c r="L68" s="21"/>
    </row>
    <row r="69" spans="1:12" s="20" customFormat="1" x14ac:dyDescent="0.45">
      <c r="A69" s="1" t="s">
        <v>56</v>
      </c>
      <c r="B69" s="2" t="s">
        <v>57</v>
      </c>
      <c r="C69" s="3"/>
      <c r="D69" s="4"/>
      <c r="E69" s="17"/>
      <c r="F69" s="55">
        <v>600000000</v>
      </c>
      <c r="G69" s="55"/>
      <c r="H69" s="55">
        <v>0</v>
      </c>
      <c r="I69" s="55"/>
      <c r="J69" s="55">
        <v>0</v>
      </c>
      <c r="K69" s="21"/>
      <c r="L69" s="21"/>
    </row>
    <row r="70" spans="1:12" s="20" customFormat="1" x14ac:dyDescent="0.45">
      <c r="A70" s="1" t="s">
        <v>58</v>
      </c>
      <c r="B70" s="2" t="s">
        <v>59</v>
      </c>
      <c r="C70" s="3"/>
      <c r="D70" s="4"/>
      <c r="E70" s="17"/>
      <c r="F70" s="55">
        <v>500000000</v>
      </c>
      <c r="G70" s="55"/>
      <c r="H70" s="55">
        <v>0</v>
      </c>
      <c r="I70" s="55"/>
      <c r="J70" s="55">
        <f t="shared" si="8"/>
        <v>0</v>
      </c>
      <c r="K70" s="21"/>
      <c r="L70" s="21"/>
    </row>
    <row r="71" spans="1:12" s="20" customFormat="1" x14ac:dyDescent="0.45">
      <c r="A71" s="1" t="s">
        <v>60</v>
      </c>
      <c r="B71" s="2" t="s">
        <v>172</v>
      </c>
      <c r="C71" s="3"/>
      <c r="D71" s="4"/>
      <c r="E71" s="17"/>
      <c r="F71" s="55">
        <v>3000000000</v>
      </c>
      <c r="G71" s="55"/>
      <c r="H71" s="54">
        <v>6401890000</v>
      </c>
      <c r="I71" s="54">
        <v>6401890000</v>
      </c>
      <c r="J71" s="55">
        <f t="shared" si="8"/>
        <v>0</v>
      </c>
      <c r="K71" s="21"/>
      <c r="L71" s="21"/>
    </row>
    <row r="72" spans="1:12" s="20" customFormat="1" x14ac:dyDescent="0.45">
      <c r="A72" s="1" t="s">
        <v>61</v>
      </c>
      <c r="B72" s="2" t="s">
        <v>171</v>
      </c>
      <c r="C72" s="3" t="s">
        <v>62</v>
      </c>
      <c r="D72" s="4">
        <v>8</v>
      </c>
      <c r="E72" s="17">
        <v>500000000</v>
      </c>
      <c r="F72" s="55">
        <f>D72*E72</f>
        <v>4000000000</v>
      </c>
      <c r="G72" s="55"/>
      <c r="H72" s="54">
        <v>4600000000</v>
      </c>
      <c r="I72" s="54">
        <v>4600000000</v>
      </c>
      <c r="J72" s="55">
        <f t="shared" si="8"/>
        <v>0</v>
      </c>
      <c r="K72" s="21"/>
      <c r="L72" s="21"/>
    </row>
    <row r="73" spans="1:12" s="20" customFormat="1" x14ac:dyDescent="0.45">
      <c r="A73" s="1" t="s">
        <v>63</v>
      </c>
      <c r="B73" s="2" t="s">
        <v>174</v>
      </c>
      <c r="C73" s="3" t="s">
        <v>62</v>
      </c>
      <c r="D73" s="4">
        <v>6</v>
      </c>
      <c r="E73" s="17">
        <v>500000000</v>
      </c>
      <c r="F73" s="55">
        <f>D73*E73</f>
        <v>3000000000</v>
      </c>
      <c r="G73" s="55"/>
      <c r="H73" s="54">
        <v>5000000000</v>
      </c>
      <c r="I73" s="54">
        <v>5000000000</v>
      </c>
      <c r="J73" s="55">
        <f t="shared" si="8"/>
        <v>0</v>
      </c>
      <c r="K73" s="21"/>
      <c r="L73" s="21"/>
    </row>
    <row r="74" spans="1:12" s="20" customFormat="1" x14ac:dyDescent="0.45">
      <c r="A74" s="1" t="s">
        <v>64</v>
      </c>
      <c r="B74" s="2" t="s">
        <v>170</v>
      </c>
      <c r="C74" s="3"/>
      <c r="D74" s="4"/>
      <c r="E74" s="17"/>
      <c r="F74" s="55">
        <v>2000000000</v>
      </c>
      <c r="G74" s="55"/>
      <c r="H74" s="54">
        <f>105000000+16000000+50000000+600000000</f>
        <v>771000000</v>
      </c>
      <c r="I74" s="54">
        <f>105000000+16000000+50000000+600000000</f>
        <v>771000000</v>
      </c>
      <c r="J74" s="55">
        <f t="shared" si="8"/>
        <v>0</v>
      </c>
      <c r="K74" s="21"/>
      <c r="L74" s="21"/>
    </row>
    <row r="75" spans="1:12" s="20" customFormat="1" x14ac:dyDescent="0.45">
      <c r="A75" s="1" t="s">
        <v>65</v>
      </c>
      <c r="B75" s="24" t="s">
        <v>216</v>
      </c>
      <c r="C75" s="3" t="s">
        <v>168</v>
      </c>
      <c r="D75" s="4">
        <v>450</v>
      </c>
      <c r="E75" s="17">
        <v>40000000</v>
      </c>
      <c r="F75" s="55">
        <f>D75*E75</f>
        <v>18000000000</v>
      </c>
      <c r="G75" s="55"/>
      <c r="H75" s="54">
        <f>15000000000+1170000000+160000000</f>
        <v>16330000000</v>
      </c>
      <c r="I75" s="54">
        <f>H75</f>
        <v>16330000000</v>
      </c>
      <c r="J75" s="55">
        <f>H75-I75</f>
        <v>0</v>
      </c>
      <c r="K75" s="21"/>
      <c r="L75" s="21"/>
    </row>
    <row r="76" spans="1:12" s="20" customFormat="1" x14ac:dyDescent="0.45">
      <c r="A76" s="1" t="s">
        <v>66</v>
      </c>
      <c r="B76" s="2" t="s">
        <v>215</v>
      </c>
      <c r="C76" s="3" t="s">
        <v>168</v>
      </c>
      <c r="D76" s="4">
        <v>2200</v>
      </c>
      <c r="E76" s="17">
        <v>20000000</v>
      </c>
      <c r="F76" s="55">
        <f>D76*E76</f>
        <v>44000000000</v>
      </c>
      <c r="G76" s="55">
        <f>3091+365</f>
        <v>3456</v>
      </c>
      <c r="H76" s="54">
        <v>62874482911</v>
      </c>
      <c r="I76" s="64">
        <v>57276087911</v>
      </c>
      <c r="J76" s="55">
        <f t="shared" si="8"/>
        <v>5598395000</v>
      </c>
      <c r="K76" s="21" t="s">
        <v>228</v>
      </c>
      <c r="L76" s="21"/>
    </row>
    <row r="77" spans="1:12" s="20" customFormat="1" x14ac:dyDescent="0.45">
      <c r="A77" s="1" t="s">
        <v>67</v>
      </c>
      <c r="B77" s="2" t="s">
        <v>193</v>
      </c>
      <c r="C77" s="3" t="s">
        <v>8</v>
      </c>
      <c r="D77" s="4">
        <v>1000</v>
      </c>
      <c r="E77" s="17">
        <v>20000000</v>
      </c>
      <c r="F77" s="55">
        <f>D77*E77</f>
        <v>20000000000</v>
      </c>
      <c r="G77" s="55"/>
      <c r="H77" s="55"/>
      <c r="I77" s="55">
        <v>0</v>
      </c>
      <c r="J77" s="55">
        <f>H77-I77</f>
        <v>0</v>
      </c>
      <c r="K77" s="21"/>
      <c r="L77" s="21"/>
    </row>
    <row r="78" spans="1:12" s="20" customFormat="1" x14ac:dyDescent="0.45">
      <c r="A78" s="1" t="s">
        <v>69</v>
      </c>
      <c r="B78" s="2" t="s">
        <v>202</v>
      </c>
      <c r="C78" s="3"/>
      <c r="D78" s="16"/>
      <c r="E78" s="25"/>
      <c r="F78" s="55">
        <v>2000000000</v>
      </c>
      <c r="G78" s="55"/>
      <c r="H78" s="65">
        <f>1018250000+60000000+109144000+62856000</f>
        <v>1250250000</v>
      </c>
      <c r="I78" s="59">
        <f>1018250000+60000000+109144000+62856000</f>
        <v>1250250000</v>
      </c>
      <c r="J78" s="55">
        <f t="shared" si="8"/>
        <v>0</v>
      </c>
      <c r="K78" s="21"/>
      <c r="L78" s="21"/>
    </row>
    <row r="79" spans="1:12" s="20" customFormat="1" x14ac:dyDescent="0.45">
      <c r="A79" s="66" t="s">
        <v>70</v>
      </c>
      <c r="B79" s="67" t="s">
        <v>182</v>
      </c>
      <c r="C79" s="68" t="s">
        <v>8</v>
      </c>
      <c r="D79" s="16">
        <v>250</v>
      </c>
      <c r="E79" s="57">
        <v>70000000</v>
      </c>
      <c r="F79" s="54">
        <f>D79*E79</f>
        <v>17500000000</v>
      </c>
      <c r="G79" s="54"/>
      <c r="H79" s="65">
        <v>29056500000</v>
      </c>
      <c r="I79" s="65">
        <v>29056500000</v>
      </c>
      <c r="J79" s="54">
        <f t="shared" si="8"/>
        <v>0</v>
      </c>
      <c r="K79" s="21"/>
      <c r="L79" s="21"/>
    </row>
    <row r="80" spans="1:12" s="20" customFormat="1" x14ac:dyDescent="0.45">
      <c r="A80" s="66" t="s">
        <v>72</v>
      </c>
      <c r="B80" s="67" t="s">
        <v>68</v>
      </c>
      <c r="C80" s="68" t="s">
        <v>8</v>
      </c>
      <c r="D80" s="16">
        <v>70</v>
      </c>
      <c r="E80" s="57">
        <v>70000000</v>
      </c>
      <c r="F80" s="54">
        <f>D80*E80</f>
        <v>4900000000</v>
      </c>
      <c r="G80" s="54"/>
      <c r="H80" s="54">
        <f>4970400000+350000000</f>
        <v>5320400000</v>
      </c>
      <c r="I80" s="54">
        <f>4970400000+350000000</f>
        <v>5320400000</v>
      </c>
      <c r="J80" s="54">
        <f t="shared" si="8"/>
        <v>0</v>
      </c>
      <c r="K80" s="21"/>
      <c r="L80" s="21"/>
    </row>
    <row r="81" spans="1:12" s="20" customFormat="1" ht="75" x14ac:dyDescent="0.45">
      <c r="A81" s="66" t="s">
        <v>126</v>
      </c>
      <c r="B81" s="67" t="s">
        <v>181</v>
      </c>
      <c r="C81" s="68" t="s">
        <v>8</v>
      </c>
      <c r="D81" s="69">
        <v>32</v>
      </c>
      <c r="E81" s="69">
        <v>510000000</v>
      </c>
      <c r="F81" s="54">
        <f>D81*E81</f>
        <v>16320000000</v>
      </c>
      <c r="G81" s="54"/>
      <c r="H81" s="54">
        <v>3000000000</v>
      </c>
      <c r="I81" s="54">
        <v>3000000000</v>
      </c>
      <c r="J81" s="54">
        <f t="shared" si="8"/>
        <v>0</v>
      </c>
      <c r="K81" s="21"/>
      <c r="L81" s="21"/>
    </row>
    <row r="82" spans="1:12" s="20" customFormat="1" ht="19.5" thickBot="1" x14ac:dyDescent="0.5">
      <c r="A82" s="1" t="s">
        <v>175</v>
      </c>
      <c r="B82" s="2" t="s">
        <v>71</v>
      </c>
      <c r="C82" s="3" t="s">
        <v>8</v>
      </c>
      <c r="D82" s="4">
        <v>1</v>
      </c>
      <c r="E82" s="25" t="s">
        <v>203</v>
      </c>
      <c r="F82" s="55">
        <v>5000000000</v>
      </c>
      <c r="G82" s="55"/>
      <c r="H82" s="54">
        <v>5000000000</v>
      </c>
      <c r="I82" s="55">
        <v>5000000000</v>
      </c>
      <c r="J82" s="55">
        <f t="shared" si="8"/>
        <v>0</v>
      </c>
      <c r="K82" s="21"/>
      <c r="L82" s="21"/>
    </row>
    <row r="83" spans="1:12" s="18" customFormat="1" ht="21.75" thickBot="1" x14ac:dyDescent="0.6">
      <c r="A83" s="87" t="s">
        <v>9</v>
      </c>
      <c r="B83" s="88"/>
      <c r="C83" s="88"/>
      <c r="D83" s="88"/>
      <c r="E83" s="89"/>
      <c r="F83" s="27">
        <f>SUM(F66:F82)</f>
        <v>147820000000</v>
      </c>
      <c r="G83" s="27">
        <f t="shared" ref="G83:I83" si="9">SUM(G66:G82)</f>
        <v>3456</v>
      </c>
      <c r="H83" s="27">
        <f>SUM(H66:H82)</f>
        <v>152544126911</v>
      </c>
      <c r="I83" s="27">
        <f t="shared" si="9"/>
        <v>146945731911</v>
      </c>
      <c r="J83" s="27">
        <f>SUM(J66:J82)</f>
        <v>5598395000</v>
      </c>
      <c r="K83" s="19"/>
      <c r="L83" s="19"/>
    </row>
    <row r="84" spans="1:12" s="19" customFormat="1" ht="21.75" thickBot="1" x14ac:dyDescent="0.6">
      <c r="A84" s="82"/>
      <c r="B84" s="83"/>
      <c r="C84" s="83"/>
      <c r="D84" s="83"/>
      <c r="E84" s="83"/>
      <c r="F84" s="83"/>
      <c r="G84" s="50"/>
      <c r="H84" s="50"/>
      <c r="J84" s="51"/>
    </row>
    <row r="85" spans="1:12" s="19" customFormat="1" ht="21.75" thickBot="1" x14ac:dyDescent="0.6">
      <c r="A85" s="84" t="s">
        <v>73</v>
      </c>
      <c r="B85" s="85"/>
      <c r="C85" s="85"/>
      <c r="D85" s="85"/>
      <c r="E85" s="85"/>
      <c r="F85" s="85"/>
      <c r="G85" s="85"/>
      <c r="H85" s="85"/>
      <c r="I85" s="85"/>
      <c r="J85" s="86"/>
    </row>
    <row r="86" spans="1:12" s="20" customFormat="1" ht="21" x14ac:dyDescent="0.25">
      <c r="A86" s="46" t="s">
        <v>2</v>
      </c>
      <c r="B86" s="47" t="s">
        <v>3</v>
      </c>
      <c r="C86" s="47" t="s">
        <v>4</v>
      </c>
      <c r="D86" s="48" t="s">
        <v>5</v>
      </c>
      <c r="E86" s="48" t="s">
        <v>93</v>
      </c>
      <c r="F86" s="49" t="s">
        <v>94</v>
      </c>
      <c r="G86" s="49" t="s">
        <v>5</v>
      </c>
      <c r="H86" s="49" t="s">
        <v>214</v>
      </c>
      <c r="I86" s="49" t="s">
        <v>211</v>
      </c>
      <c r="J86" s="45" t="s">
        <v>212</v>
      </c>
    </row>
    <row r="87" spans="1:12" s="20" customFormat="1" x14ac:dyDescent="0.25">
      <c r="A87" s="1" t="s">
        <v>74</v>
      </c>
      <c r="B87" s="2" t="s">
        <v>75</v>
      </c>
      <c r="C87" s="3" t="s">
        <v>8</v>
      </c>
      <c r="D87" s="4">
        <v>3</v>
      </c>
      <c r="E87" s="17">
        <v>600000000</v>
      </c>
      <c r="F87" s="55">
        <f>D87*E87</f>
        <v>1800000000</v>
      </c>
      <c r="G87" s="55">
        <v>5</v>
      </c>
      <c r="H87" s="54">
        <v>1750000000</v>
      </c>
      <c r="I87" s="55">
        <v>1750000000</v>
      </c>
      <c r="J87" s="55">
        <f>H87-I87</f>
        <v>0</v>
      </c>
    </row>
    <row r="88" spans="1:12" s="20" customFormat="1" x14ac:dyDescent="0.25">
      <c r="A88" s="1" t="s">
        <v>76</v>
      </c>
      <c r="B88" s="24" t="s">
        <v>178</v>
      </c>
      <c r="C88" s="23" t="s">
        <v>8</v>
      </c>
      <c r="D88" s="17">
        <v>14</v>
      </c>
      <c r="E88" s="17">
        <v>471000000</v>
      </c>
      <c r="F88" s="55">
        <v>6600000000</v>
      </c>
      <c r="G88" s="55">
        <v>17</v>
      </c>
      <c r="H88" s="54">
        <v>7600000000</v>
      </c>
      <c r="I88" s="55">
        <v>7600000000</v>
      </c>
      <c r="J88" s="55">
        <f t="shared" ref="J88:J96" si="10">H88-I88</f>
        <v>0</v>
      </c>
    </row>
    <row r="89" spans="1:12" s="20" customFormat="1" x14ac:dyDescent="0.25">
      <c r="A89" s="1" t="s">
        <v>77</v>
      </c>
      <c r="B89" s="24" t="s">
        <v>223</v>
      </c>
      <c r="C89" s="23" t="s">
        <v>8</v>
      </c>
      <c r="D89" s="17">
        <v>20</v>
      </c>
      <c r="E89" s="17">
        <v>570000000</v>
      </c>
      <c r="F89" s="55">
        <f>D89*E89</f>
        <v>11400000000</v>
      </c>
      <c r="G89" s="55">
        <v>26</v>
      </c>
      <c r="H89" s="54">
        <v>13400000000</v>
      </c>
      <c r="I89" s="55">
        <v>13400000000</v>
      </c>
      <c r="J89" s="55">
        <f>H89-I89</f>
        <v>0</v>
      </c>
    </row>
    <row r="90" spans="1:12" s="20" customFormat="1" x14ac:dyDescent="0.25">
      <c r="A90" s="1" t="s">
        <v>78</v>
      </c>
      <c r="B90" s="2" t="s">
        <v>179</v>
      </c>
      <c r="C90" s="3" t="s">
        <v>8</v>
      </c>
      <c r="D90" s="4">
        <v>5</v>
      </c>
      <c r="E90" s="17">
        <v>500000000</v>
      </c>
      <c r="F90" s="55">
        <f>D90*E90</f>
        <v>2500000000</v>
      </c>
      <c r="G90" s="55">
        <v>5</v>
      </c>
      <c r="H90" s="54">
        <v>2500000000</v>
      </c>
      <c r="I90" s="55">
        <v>2500000000</v>
      </c>
      <c r="J90" s="55">
        <f t="shared" si="10"/>
        <v>0</v>
      </c>
    </row>
    <row r="91" spans="1:12" s="20" customFormat="1" x14ac:dyDescent="0.25">
      <c r="A91" s="1" t="s">
        <v>128</v>
      </c>
      <c r="B91" s="28" t="s">
        <v>209</v>
      </c>
      <c r="C91" s="3" t="s">
        <v>8</v>
      </c>
      <c r="D91" s="4">
        <v>3</v>
      </c>
      <c r="E91" s="17">
        <v>333000000</v>
      </c>
      <c r="F91" s="55">
        <v>1000000000</v>
      </c>
      <c r="G91" s="55">
        <v>3</v>
      </c>
      <c r="H91" s="54">
        <v>1000000000</v>
      </c>
      <c r="I91" s="55">
        <v>1000000000</v>
      </c>
      <c r="J91" s="55">
        <f t="shared" si="10"/>
        <v>0</v>
      </c>
    </row>
    <row r="92" spans="1:12" s="20" customFormat="1" x14ac:dyDescent="0.25">
      <c r="A92" s="1" t="s">
        <v>79</v>
      </c>
      <c r="B92" s="28" t="s">
        <v>210</v>
      </c>
      <c r="C92" s="3" t="s">
        <v>8</v>
      </c>
      <c r="D92" s="4">
        <v>3</v>
      </c>
      <c r="E92" s="17">
        <v>333000000</v>
      </c>
      <c r="F92" s="55">
        <v>1000000000</v>
      </c>
      <c r="G92" s="55">
        <v>3</v>
      </c>
      <c r="H92" s="54">
        <v>1000000000</v>
      </c>
      <c r="I92" s="55">
        <v>1000000000</v>
      </c>
      <c r="J92" s="55">
        <f t="shared" si="10"/>
        <v>0</v>
      </c>
    </row>
    <row r="93" spans="1:12" s="20" customFormat="1" x14ac:dyDescent="0.25">
      <c r="A93" s="1" t="s">
        <v>80</v>
      </c>
      <c r="B93" s="2" t="s">
        <v>81</v>
      </c>
      <c r="C93" s="3" t="s">
        <v>8</v>
      </c>
      <c r="D93" s="4">
        <v>6</v>
      </c>
      <c r="E93" s="17">
        <v>500000000</v>
      </c>
      <c r="F93" s="55">
        <f>D93*E93</f>
        <v>3000000000</v>
      </c>
      <c r="G93" s="55">
        <v>8</v>
      </c>
      <c r="H93" s="54">
        <v>3400000000</v>
      </c>
      <c r="I93" s="55">
        <v>3400000000</v>
      </c>
      <c r="J93" s="55">
        <f t="shared" si="10"/>
        <v>0</v>
      </c>
    </row>
    <row r="94" spans="1:12" s="20" customFormat="1" x14ac:dyDescent="0.25">
      <c r="A94" s="1" t="s">
        <v>129</v>
      </c>
      <c r="B94" s="28" t="s">
        <v>176</v>
      </c>
      <c r="C94" s="3" t="s">
        <v>8</v>
      </c>
      <c r="D94" s="4">
        <v>3</v>
      </c>
      <c r="E94" s="17">
        <v>400000000</v>
      </c>
      <c r="F94" s="55">
        <f>D94*E94</f>
        <v>1200000000</v>
      </c>
      <c r="G94" s="55">
        <v>6</v>
      </c>
      <c r="H94" s="54">
        <v>2500000000</v>
      </c>
      <c r="I94" s="55">
        <v>2500000000</v>
      </c>
      <c r="J94" s="55">
        <f t="shared" si="10"/>
        <v>0</v>
      </c>
    </row>
    <row r="95" spans="1:12" s="20" customFormat="1" x14ac:dyDescent="0.25">
      <c r="A95" s="1" t="s">
        <v>130</v>
      </c>
      <c r="B95" s="28" t="s">
        <v>180</v>
      </c>
      <c r="C95" s="3" t="s">
        <v>8</v>
      </c>
      <c r="D95" s="4">
        <v>1</v>
      </c>
      <c r="E95" s="17">
        <v>800000000</v>
      </c>
      <c r="F95" s="55">
        <f>D95*E95</f>
        <v>800000000</v>
      </c>
      <c r="G95" s="55"/>
      <c r="H95" s="55"/>
      <c r="I95" s="55"/>
      <c r="J95" s="55">
        <f t="shared" si="10"/>
        <v>0</v>
      </c>
    </row>
    <row r="96" spans="1:12" s="20" customFormat="1" ht="19.5" thickBot="1" x14ac:dyDescent="0.3">
      <c r="A96" s="1" t="s">
        <v>177</v>
      </c>
      <c r="B96" s="28" t="s">
        <v>127</v>
      </c>
      <c r="C96" s="3"/>
      <c r="D96" s="4"/>
      <c r="E96" s="17"/>
      <c r="F96" s="55">
        <v>1700000000</v>
      </c>
      <c r="G96" s="55"/>
      <c r="H96" s="55">
        <v>700000000</v>
      </c>
      <c r="I96" s="55">
        <v>700000000</v>
      </c>
      <c r="J96" s="55">
        <f t="shared" si="10"/>
        <v>0</v>
      </c>
    </row>
    <row r="97" spans="1:12" s="19" customFormat="1" ht="21.75" thickBot="1" x14ac:dyDescent="0.6">
      <c r="A97" s="87" t="s">
        <v>9</v>
      </c>
      <c r="B97" s="88"/>
      <c r="C97" s="88"/>
      <c r="D97" s="88"/>
      <c r="E97" s="89"/>
      <c r="F97" s="27">
        <f>SUM(F87:F96)</f>
        <v>31000000000</v>
      </c>
      <c r="G97" s="27">
        <f t="shared" ref="G97" si="11">SUM(G87:G96)</f>
        <v>73</v>
      </c>
      <c r="H97" s="27">
        <f>SUM(H86:H96)</f>
        <v>33850000000</v>
      </c>
      <c r="I97" s="27">
        <f>SUM(I87:I96)</f>
        <v>33850000000</v>
      </c>
      <c r="J97" s="27">
        <f>SUM(J87:J96)</f>
        <v>0</v>
      </c>
    </row>
    <row r="98" spans="1:12" s="19" customFormat="1" ht="21.75" thickBot="1" x14ac:dyDescent="0.6">
      <c r="A98" s="82"/>
      <c r="B98" s="83"/>
      <c r="C98" s="83"/>
      <c r="D98" s="83"/>
      <c r="E98" s="83"/>
      <c r="F98" s="83"/>
      <c r="G98" s="50"/>
      <c r="H98" s="50"/>
      <c r="J98" s="51"/>
    </row>
    <row r="99" spans="1:12" s="19" customFormat="1" ht="21.75" thickBot="1" x14ac:dyDescent="0.6">
      <c r="A99" s="84" t="s">
        <v>82</v>
      </c>
      <c r="B99" s="85"/>
      <c r="C99" s="85"/>
      <c r="D99" s="85"/>
      <c r="E99" s="85"/>
      <c r="F99" s="85"/>
      <c r="G99" s="85"/>
      <c r="H99" s="85"/>
      <c r="I99" s="85"/>
      <c r="J99" s="86"/>
    </row>
    <row r="100" spans="1:12" s="20" customFormat="1" ht="21" x14ac:dyDescent="0.25">
      <c r="A100" s="46" t="s">
        <v>2</v>
      </c>
      <c r="B100" s="47" t="s">
        <v>3</v>
      </c>
      <c r="C100" s="47" t="s">
        <v>4</v>
      </c>
      <c r="D100" s="48" t="s">
        <v>5</v>
      </c>
      <c r="E100" s="48" t="s">
        <v>93</v>
      </c>
      <c r="F100" s="49" t="s">
        <v>94</v>
      </c>
      <c r="G100" s="49" t="s">
        <v>5</v>
      </c>
      <c r="H100" s="49" t="s">
        <v>214</v>
      </c>
      <c r="I100" s="49" t="s">
        <v>211</v>
      </c>
      <c r="J100" s="45" t="s">
        <v>212</v>
      </c>
    </row>
    <row r="101" spans="1:12" s="20" customFormat="1" x14ac:dyDescent="0.45">
      <c r="A101" s="1" t="s">
        <v>83</v>
      </c>
      <c r="B101" s="2" t="s">
        <v>188</v>
      </c>
      <c r="C101" s="3" t="s">
        <v>24</v>
      </c>
      <c r="D101" s="4">
        <v>8</v>
      </c>
      <c r="E101" s="17">
        <v>2750000000</v>
      </c>
      <c r="F101" s="55">
        <f>D101*E101</f>
        <v>22000000000</v>
      </c>
      <c r="G101" s="55"/>
      <c r="H101" s="55">
        <f>606200000+21550838100+4121000000+1700000000</f>
        <v>27978038100</v>
      </c>
      <c r="I101" s="55">
        <f>606200000+21550838100+3771000000+350000000+1700000000</f>
        <v>27978038100</v>
      </c>
      <c r="J101" s="55">
        <f>H101-I101</f>
        <v>0</v>
      </c>
      <c r="K101" s="21"/>
      <c r="L101" s="21"/>
    </row>
    <row r="102" spans="1:12" s="20" customFormat="1" x14ac:dyDescent="0.45">
      <c r="A102" s="1" t="s">
        <v>84</v>
      </c>
      <c r="B102" s="2" t="s">
        <v>204</v>
      </c>
      <c r="C102" s="3" t="s">
        <v>8</v>
      </c>
      <c r="D102" s="4">
        <v>12</v>
      </c>
      <c r="E102" s="17">
        <v>200000000</v>
      </c>
      <c r="F102" s="55">
        <f>D102*E102</f>
        <v>2400000000</v>
      </c>
      <c r="G102" s="55"/>
      <c r="H102" s="55"/>
      <c r="I102" s="55"/>
      <c r="J102" s="55">
        <f>H102-I102</f>
        <v>0</v>
      </c>
      <c r="K102" s="21"/>
      <c r="L102" s="21"/>
    </row>
    <row r="103" spans="1:12" s="20" customFormat="1" x14ac:dyDescent="0.45">
      <c r="A103" s="1" t="s">
        <v>85</v>
      </c>
      <c r="B103" s="2" t="s">
        <v>221</v>
      </c>
      <c r="C103" s="3"/>
      <c r="D103" s="4"/>
      <c r="E103" s="4"/>
      <c r="F103" s="55">
        <v>500000000</v>
      </c>
      <c r="G103" s="55"/>
      <c r="H103" s="54">
        <f>860000000+350000000</f>
        <v>1210000000</v>
      </c>
      <c r="I103" s="54">
        <f>860000000+350000000</f>
        <v>1210000000</v>
      </c>
      <c r="J103" s="55">
        <f t="shared" ref="J103:J106" si="12">H103-I103</f>
        <v>0</v>
      </c>
      <c r="K103" s="21"/>
      <c r="L103" s="21"/>
    </row>
    <row r="104" spans="1:12" s="20" customFormat="1" x14ac:dyDescent="0.45">
      <c r="A104" s="1" t="s">
        <v>189</v>
      </c>
      <c r="B104" s="2" t="s">
        <v>190</v>
      </c>
      <c r="C104" s="3" t="s">
        <v>8</v>
      </c>
      <c r="D104" s="16">
        <v>14</v>
      </c>
      <c r="E104" s="16">
        <v>80000000</v>
      </c>
      <c r="F104" s="54">
        <f>D104*E104</f>
        <v>1120000000</v>
      </c>
      <c r="G104" s="54">
        <v>12</v>
      </c>
      <c r="H104" s="54">
        <v>1150000000</v>
      </c>
      <c r="I104" s="54">
        <v>1150000000</v>
      </c>
      <c r="J104" s="54">
        <f t="shared" si="12"/>
        <v>0</v>
      </c>
      <c r="K104" s="21"/>
      <c r="L104" s="21"/>
    </row>
    <row r="105" spans="1:12" s="20" customFormat="1" x14ac:dyDescent="0.45">
      <c r="A105" s="1" t="s">
        <v>192</v>
      </c>
      <c r="B105" s="2" t="s">
        <v>219</v>
      </c>
      <c r="C105" s="3"/>
      <c r="D105" s="4"/>
      <c r="E105" s="4"/>
      <c r="F105" s="55"/>
      <c r="G105" s="55"/>
      <c r="H105" s="59">
        <v>810000000</v>
      </c>
      <c r="I105" s="59">
        <v>810000000</v>
      </c>
      <c r="J105" s="55">
        <f>H105-I105</f>
        <v>0</v>
      </c>
      <c r="K105" s="21"/>
      <c r="L105" s="21"/>
    </row>
    <row r="106" spans="1:12" s="20" customFormat="1" ht="19.5" thickBot="1" x14ac:dyDescent="0.5">
      <c r="A106" s="1" t="s">
        <v>218</v>
      </c>
      <c r="B106" s="2" t="s">
        <v>191</v>
      </c>
      <c r="C106" s="3" t="s">
        <v>5</v>
      </c>
      <c r="D106" s="4">
        <v>8</v>
      </c>
      <c r="E106" s="4">
        <v>25000000</v>
      </c>
      <c r="F106" s="55">
        <f>D106*E106</f>
        <v>200000000</v>
      </c>
      <c r="G106" s="55"/>
      <c r="H106" s="54">
        <v>60000000</v>
      </c>
      <c r="I106" s="55">
        <v>60000000</v>
      </c>
      <c r="J106" s="55">
        <f t="shared" si="12"/>
        <v>0</v>
      </c>
      <c r="K106" s="21"/>
      <c r="L106" s="21"/>
    </row>
    <row r="107" spans="1:12" s="19" customFormat="1" ht="21.75" thickBot="1" x14ac:dyDescent="0.6">
      <c r="A107" s="87" t="s">
        <v>9</v>
      </c>
      <c r="B107" s="88"/>
      <c r="C107" s="88"/>
      <c r="D107" s="88"/>
      <c r="E107" s="89"/>
      <c r="F107" s="27">
        <f>SUM(F101:F106)</f>
        <v>26220000000</v>
      </c>
      <c r="G107" s="27">
        <f t="shared" ref="G107:I107" si="13">SUM(G101:G106)</f>
        <v>12</v>
      </c>
      <c r="H107" s="27">
        <f>SUM(H101:H106)</f>
        <v>31208038100</v>
      </c>
      <c r="I107" s="27">
        <f t="shared" si="13"/>
        <v>31208038100</v>
      </c>
      <c r="J107" s="27">
        <f>SUM(J101:J106)</f>
        <v>0</v>
      </c>
    </row>
    <row r="108" spans="1:12" s="19" customFormat="1" ht="21.75" thickBot="1" x14ac:dyDescent="0.6">
      <c r="A108" s="82"/>
      <c r="B108" s="83"/>
      <c r="C108" s="83"/>
      <c r="D108" s="83"/>
      <c r="E108" s="83"/>
      <c r="F108" s="83"/>
      <c r="G108" s="50"/>
      <c r="H108" s="50"/>
      <c r="J108" s="51"/>
    </row>
    <row r="109" spans="1:12" s="19" customFormat="1" ht="21.75" thickBot="1" x14ac:dyDescent="0.6">
      <c r="A109" s="84" t="s">
        <v>86</v>
      </c>
      <c r="B109" s="85"/>
      <c r="C109" s="85"/>
      <c r="D109" s="85"/>
      <c r="E109" s="85"/>
      <c r="F109" s="85"/>
      <c r="G109" s="85"/>
      <c r="H109" s="85"/>
      <c r="I109" s="85"/>
      <c r="J109" s="86"/>
    </row>
    <row r="110" spans="1:12" s="20" customFormat="1" ht="21" x14ac:dyDescent="0.45">
      <c r="A110" s="46" t="s">
        <v>2</v>
      </c>
      <c r="B110" s="47" t="s">
        <v>3</v>
      </c>
      <c r="C110" s="47" t="s">
        <v>4</v>
      </c>
      <c r="D110" s="48" t="s">
        <v>5</v>
      </c>
      <c r="E110" s="48" t="s">
        <v>93</v>
      </c>
      <c r="F110" s="49" t="s">
        <v>94</v>
      </c>
      <c r="G110" s="49" t="s">
        <v>5</v>
      </c>
      <c r="H110" s="49" t="s">
        <v>214</v>
      </c>
      <c r="I110" s="49" t="s">
        <v>211</v>
      </c>
      <c r="J110" s="45" t="s">
        <v>212</v>
      </c>
      <c r="K110" s="21"/>
      <c r="L110" s="21"/>
    </row>
    <row r="111" spans="1:12" s="20" customFormat="1" ht="15" customHeight="1" x14ac:dyDescent="0.45">
      <c r="A111" s="29" t="s">
        <v>87</v>
      </c>
      <c r="B111" s="24" t="s">
        <v>131</v>
      </c>
      <c r="C111" s="23" t="s">
        <v>8</v>
      </c>
      <c r="D111" s="17">
        <v>8</v>
      </c>
      <c r="E111" s="17">
        <v>25000000</v>
      </c>
      <c r="F111" s="4">
        <f>D111*E111</f>
        <v>200000000</v>
      </c>
      <c r="G111" s="32"/>
      <c r="H111" s="32"/>
      <c r="I111" s="32"/>
      <c r="J111" s="32">
        <f>H111-I111</f>
        <v>0</v>
      </c>
      <c r="K111" s="21"/>
      <c r="L111" s="21"/>
    </row>
    <row r="112" spans="1:12" ht="15" customHeight="1" x14ac:dyDescent="0.45">
      <c r="A112" s="1" t="s">
        <v>88</v>
      </c>
      <c r="B112" s="2" t="s">
        <v>155</v>
      </c>
      <c r="C112" s="3" t="s">
        <v>8</v>
      </c>
      <c r="D112" s="4">
        <v>2</v>
      </c>
      <c r="E112" s="4">
        <v>60000000</v>
      </c>
      <c r="F112" s="4">
        <f>D112*E112</f>
        <v>120000000</v>
      </c>
      <c r="G112" s="4"/>
      <c r="H112" s="4"/>
      <c r="I112" s="4"/>
      <c r="J112" s="55">
        <f t="shared" ref="J112:J129" si="14">H112-I112</f>
        <v>0</v>
      </c>
    </row>
    <row r="113" spans="1:10" ht="15" customHeight="1" x14ac:dyDescent="0.45">
      <c r="A113" s="1" t="s">
        <v>136</v>
      </c>
      <c r="B113" s="2" t="s">
        <v>132</v>
      </c>
      <c r="C113" s="3" t="s">
        <v>37</v>
      </c>
      <c r="D113" s="4">
        <v>1</v>
      </c>
      <c r="E113" s="17">
        <v>100000000</v>
      </c>
      <c r="F113" s="4">
        <f>D113*E113</f>
        <v>100000000</v>
      </c>
      <c r="G113" s="4"/>
      <c r="H113" s="4"/>
      <c r="I113" s="4"/>
      <c r="J113" s="55">
        <f t="shared" si="14"/>
        <v>0</v>
      </c>
    </row>
    <row r="114" spans="1:10" ht="15" customHeight="1" x14ac:dyDescent="0.45">
      <c r="A114" s="1" t="s">
        <v>137</v>
      </c>
      <c r="B114" s="2" t="s">
        <v>134</v>
      </c>
      <c r="C114" s="3" t="s">
        <v>135</v>
      </c>
      <c r="D114" s="4">
        <v>12</v>
      </c>
      <c r="E114" s="17">
        <v>200000000</v>
      </c>
      <c r="F114" s="4">
        <f>D114*E114</f>
        <v>2400000000</v>
      </c>
      <c r="G114" s="4">
        <v>6</v>
      </c>
      <c r="H114" s="16">
        <v>720000000</v>
      </c>
      <c r="I114" s="4">
        <v>720000000</v>
      </c>
      <c r="J114" s="55">
        <f t="shared" si="14"/>
        <v>0</v>
      </c>
    </row>
    <row r="115" spans="1:10" ht="15" customHeight="1" x14ac:dyDescent="0.45">
      <c r="A115" s="1" t="s">
        <v>138</v>
      </c>
      <c r="B115" s="56" t="s">
        <v>133</v>
      </c>
      <c r="C115" s="3"/>
      <c r="D115" s="4"/>
      <c r="E115" s="17"/>
      <c r="F115" s="4">
        <v>500000000</v>
      </c>
      <c r="G115" s="4"/>
      <c r="H115" s="4"/>
      <c r="I115" s="4"/>
      <c r="J115" s="55">
        <f t="shared" si="14"/>
        <v>0</v>
      </c>
    </row>
    <row r="116" spans="1:10" ht="15" customHeight="1" x14ac:dyDescent="0.45">
      <c r="A116" s="1" t="s">
        <v>139</v>
      </c>
      <c r="B116" s="56" t="s">
        <v>205</v>
      </c>
      <c r="C116" s="3" t="s">
        <v>37</v>
      </c>
      <c r="D116" s="4">
        <v>2</v>
      </c>
      <c r="E116" s="17">
        <v>125000000</v>
      </c>
      <c r="F116" s="4">
        <f t="shared" ref="F116:F129" si="15">D116*E116</f>
        <v>250000000</v>
      </c>
      <c r="G116" s="4"/>
      <c r="H116" s="4"/>
      <c r="I116" s="4"/>
      <c r="J116" s="55">
        <f t="shared" si="14"/>
        <v>0</v>
      </c>
    </row>
    <row r="117" spans="1:10" ht="15" customHeight="1" x14ac:dyDescent="0.45">
      <c r="A117" s="1" t="s">
        <v>140</v>
      </c>
      <c r="B117" s="2" t="s">
        <v>156</v>
      </c>
      <c r="C117" s="3" t="s">
        <v>39</v>
      </c>
      <c r="D117" s="4">
        <v>500</v>
      </c>
      <c r="E117" s="4">
        <v>2500000</v>
      </c>
      <c r="F117" s="4">
        <f t="shared" si="15"/>
        <v>1250000000</v>
      </c>
      <c r="G117" s="4"/>
      <c r="H117" s="4"/>
      <c r="I117" s="4"/>
      <c r="J117" s="55">
        <f t="shared" si="14"/>
        <v>0</v>
      </c>
    </row>
    <row r="118" spans="1:10" ht="15" customHeight="1" x14ac:dyDescent="0.45">
      <c r="A118" s="1" t="s">
        <v>141</v>
      </c>
      <c r="B118" s="2" t="s">
        <v>157</v>
      </c>
      <c r="C118" s="3" t="s">
        <v>37</v>
      </c>
      <c r="D118" s="4">
        <v>1</v>
      </c>
      <c r="E118" s="17">
        <v>550000000</v>
      </c>
      <c r="F118" s="4">
        <f t="shared" si="15"/>
        <v>550000000</v>
      </c>
      <c r="G118" s="4"/>
      <c r="H118" s="16">
        <v>560000000</v>
      </c>
      <c r="I118" s="16">
        <v>560000000</v>
      </c>
      <c r="J118" s="55">
        <f t="shared" si="14"/>
        <v>0</v>
      </c>
    </row>
    <row r="119" spans="1:10" ht="15" customHeight="1" x14ac:dyDescent="0.45">
      <c r="A119" s="1" t="s">
        <v>143</v>
      </c>
      <c r="B119" s="2" t="s">
        <v>158</v>
      </c>
      <c r="C119" s="3" t="s">
        <v>37</v>
      </c>
      <c r="D119" s="4">
        <v>1</v>
      </c>
      <c r="E119" s="17">
        <v>300000000</v>
      </c>
      <c r="F119" s="4">
        <f t="shared" si="15"/>
        <v>300000000</v>
      </c>
      <c r="G119" s="4"/>
      <c r="H119" s="16">
        <v>150000000</v>
      </c>
      <c r="I119" s="4">
        <v>150000000</v>
      </c>
      <c r="J119" s="55">
        <f t="shared" si="14"/>
        <v>0</v>
      </c>
    </row>
    <row r="120" spans="1:10" ht="15" customHeight="1" x14ac:dyDescent="0.45">
      <c r="A120" s="1" t="s">
        <v>144</v>
      </c>
      <c r="B120" s="56" t="s">
        <v>159</v>
      </c>
      <c r="C120" s="3" t="s">
        <v>39</v>
      </c>
      <c r="D120" s="4">
        <v>250</v>
      </c>
      <c r="E120" s="17">
        <v>6000000</v>
      </c>
      <c r="F120" s="4">
        <f t="shared" si="15"/>
        <v>1500000000</v>
      </c>
      <c r="G120" s="4"/>
      <c r="H120" s="16"/>
      <c r="I120" s="4"/>
      <c r="J120" s="55">
        <f t="shared" si="14"/>
        <v>0</v>
      </c>
    </row>
    <row r="121" spans="1:10" ht="15" customHeight="1" x14ac:dyDescent="0.45">
      <c r="A121" s="1" t="s">
        <v>145</v>
      </c>
      <c r="B121" s="56" t="s">
        <v>160</v>
      </c>
      <c r="C121" s="3" t="s">
        <v>39</v>
      </c>
      <c r="D121" s="4">
        <v>250</v>
      </c>
      <c r="E121" s="17">
        <v>2000000</v>
      </c>
      <c r="F121" s="4">
        <f t="shared" si="15"/>
        <v>500000000</v>
      </c>
      <c r="G121" s="4"/>
      <c r="H121" s="16"/>
      <c r="I121" s="4"/>
      <c r="J121" s="55">
        <f t="shared" si="14"/>
        <v>0</v>
      </c>
    </row>
    <row r="122" spans="1:10" x14ac:dyDescent="0.45">
      <c r="A122" s="1" t="s">
        <v>148</v>
      </c>
      <c r="B122" s="2" t="s">
        <v>161</v>
      </c>
      <c r="C122" s="3" t="s">
        <v>37</v>
      </c>
      <c r="D122" s="4">
        <v>1</v>
      </c>
      <c r="E122" s="4">
        <v>100000000</v>
      </c>
      <c r="F122" s="4">
        <f t="shared" si="15"/>
        <v>100000000</v>
      </c>
      <c r="G122" s="4"/>
      <c r="H122" s="16">
        <v>110000000</v>
      </c>
      <c r="I122" s="4">
        <v>110000000</v>
      </c>
      <c r="J122" s="55">
        <f t="shared" si="14"/>
        <v>0</v>
      </c>
    </row>
    <row r="123" spans="1:10" ht="15" customHeight="1" x14ac:dyDescent="0.45">
      <c r="A123" s="1" t="s">
        <v>149</v>
      </c>
      <c r="B123" s="2" t="s">
        <v>162</v>
      </c>
      <c r="C123" s="3" t="s">
        <v>39</v>
      </c>
      <c r="D123" s="4">
        <v>100</v>
      </c>
      <c r="E123" s="17">
        <v>2150000</v>
      </c>
      <c r="F123" s="4">
        <f t="shared" si="15"/>
        <v>215000000</v>
      </c>
      <c r="G123" s="4"/>
      <c r="H123" s="16"/>
      <c r="I123" s="4"/>
      <c r="J123" s="55">
        <f t="shared" si="14"/>
        <v>0</v>
      </c>
    </row>
    <row r="124" spans="1:10" ht="15" customHeight="1" x14ac:dyDescent="0.45">
      <c r="A124" s="1" t="s">
        <v>150</v>
      </c>
      <c r="B124" s="2" t="s">
        <v>163</v>
      </c>
      <c r="C124" s="3" t="s">
        <v>8</v>
      </c>
      <c r="D124" s="4">
        <v>3</v>
      </c>
      <c r="E124" s="17">
        <v>120000000</v>
      </c>
      <c r="F124" s="4">
        <f t="shared" si="15"/>
        <v>360000000</v>
      </c>
      <c r="G124" s="4">
        <v>6</v>
      </c>
      <c r="H124" s="16">
        <v>740000000</v>
      </c>
      <c r="I124" s="4">
        <v>740000000</v>
      </c>
      <c r="J124" s="55">
        <f t="shared" si="14"/>
        <v>0</v>
      </c>
    </row>
    <row r="125" spans="1:10" ht="15" customHeight="1" x14ac:dyDescent="0.45">
      <c r="A125" s="1" t="s">
        <v>151</v>
      </c>
      <c r="B125" s="56" t="s">
        <v>222</v>
      </c>
      <c r="C125" s="3" t="s">
        <v>8</v>
      </c>
      <c r="D125" s="4">
        <v>1</v>
      </c>
      <c r="E125" s="17">
        <v>80000000</v>
      </c>
      <c r="F125" s="4">
        <f t="shared" si="15"/>
        <v>80000000</v>
      </c>
      <c r="G125" s="4">
        <v>7</v>
      </c>
      <c r="H125" s="16">
        <v>260000000</v>
      </c>
      <c r="I125" s="4">
        <v>260000000</v>
      </c>
      <c r="J125" s="55">
        <f t="shared" si="14"/>
        <v>0</v>
      </c>
    </row>
    <row r="126" spans="1:10" ht="15" customHeight="1" x14ac:dyDescent="0.45">
      <c r="A126" s="1" t="s">
        <v>152</v>
      </c>
      <c r="B126" s="56" t="s">
        <v>142</v>
      </c>
      <c r="C126" s="3" t="s">
        <v>39</v>
      </c>
      <c r="D126" s="4">
        <v>150</v>
      </c>
      <c r="E126" s="17">
        <v>2230000</v>
      </c>
      <c r="F126" s="4">
        <f t="shared" si="15"/>
        <v>334500000</v>
      </c>
      <c r="G126" s="4"/>
      <c r="H126" s="4"/>
      <c r="I126" s="4"/>
      <c r="J126" s="55">
        <f t="shared" si="14"/>
        <v>0</v>
      </c>
    </row>
    <row r="127" spans="1:10" ht="15" customHeight="1" x14ac:dyDescent="0.45">
      <c r="A127" s="1" t="s">
        <v>153</v>
      </c>
      <c r="B127" s="2" t="s">
        <v>89</v>
      </c>
      <c r="C127" s="3" t="s">
        <v>39</v>
      </c>
      <c r="D127" s="4">
        <v>150</v>
      </c>
      <c r="E127" s="4">
        <v>1740000</v>
      </c>
      <c r="F127" s="4">
        <f t="shared" si="15"/>
        <v>261000000</v>
      </c>
      <c r="G127" s="4"/>
      <c r="H127" s="4"/>
      <c r="I127" s="4"/>
      <c r="J127" s="55">
        <f t="shared" si="14"/>
        <v>0</v>
      </c>
    </row>
    <row r="128" spans="1:10" ht="15" customHeight="1" x14ac:dyDescent="0.45">
      <c r="A128" s="1" t="s">
        <v>165</v>
      </c>
      <c r="B128" s="2" t="s">
        <v>164</v>
      </c>
      <c r="C128" s="3" t="s">
        <v>5</v>
      </c>
      <c r="D128" s="4">
        <v>6</v>
      </c>
      <c r="E128" s="17">
        <v>100000000</v>
      </c>
      <c r="F128" s="4">
        <f t="shared" si="15"/>
        <v>600000000</v>
      </c>
      <c r="G128" s="4"/>
      <c r="H128" s="4"/>
      <c r="I128" s="4"/>
      <c r="J128" s="55">
        <f t="shared" si="14"/>
        <v>0</v>
      </c>
    </row>
    <row r="129" spans="1:10" ht="15" customHeight="1" thickBot="1" x14ac:dyDescent="0.5">
      <c r="A129" s="1" t="s">
        <v>166</v>
      </c>
      <c r="B129" s="2" t="s">
        <v>183</v>
      </c>
      <c r="C129" s="3" t="s">
        <v>5</v>
      </c>
      <c r="D129" s="4">
        <v>6</v>
      </c>
      <c r="E129" s="17">
        <v>5000000</v>
      </c>
      <c r="F129" s="4">
        <f t="shared" si="15"/>
        <v>30000000</v>
      </c>
      <c r="G129" s="4"/>
      <c r="H129" s="4"/>
      <c r="I129" s="4"/>
      <c r="J129" s="55">
        <f t="shared" si="14"/>
        <v>0</v>
      </c>
    </row>
    <row r="130" spans="1:10" s="18" customFormat="1" ht="21.75" thickBot="1" x14ac:dyDescent="0.3">
      <c r="A130" s="87" t="s">
        <v>9</v>
      </c>
      <c r="B130" s="88"/>
      <c r="C130" s="88"/>
      <c r="D130" s="88"/>
      <c r="E130" s="89"/>
      <c r="F130" s="27">
        <f>SUM(F111:F129)</f>
        <v>9650500000</v>
      </c>
      <c r="G130" s="27">
        <f t="shared" ref="G130:H130" si="16">SUM(G111:G129)</f>
        <v>19</v>
      </c>
      <c r="H130" s="27">
        <f t="shared" si="16"/>
        <v>2540000000</v>
      </c>
      <c r="I130" s="27">
        <f>SUM(I111:I129)</f>
        <v>2540000000</v>
      </c>
      <c r="J130" s="27">
        <f>SUM(J111:J129)</f>
        <v>0</v>
      </c>
    </row>
    <row r="131" spans="1:10" s="18" customFormat="1" ht="28.5" customHeight="1" thickBot="1" x14ac:dyDescent="0.3">
      <c r="A131" s="90" t="s">
        <v>95</v>
      </c>
      <c r="B131" s="91"/>
      <c r="C131" s="91"/>
      <c r="D131" s="91"/>
      <c r="E131" s="92"/>
      <c r="F131" s="31">
        <f>F7+F25+F39+F62+F83+F97+F107+F130</f>
        <v>346749500000</v>
      </c>
      <c r="G131" s="31">
        <f>G7+G25+G39+G62+G83+G97+G107+G130</f>
        <v>3876</v>
      </c>
      <c r="H131" s="31">
        <f>H7+H25+H39+H62+H83+H97+H107+H130</f>
        <v>374185174345</v>
      </c>
      <c r="I131" s="31">
        <f>I7+I25+I39+I62+I83+I97+I107+I130</f>
        <v>368586779345</v>
      </c>
      <c r="J131" s="31">
        <f>J7+J25+J39+J62+J83+J97+J107+J130</f>
        <v>5598395000</v>
      </c>
    </row>
    <row r="132" spans="1:10" s="20" customFormat="1" ht="21" x14ac:dyDescent="0.55000000000000004">
      <c r="A132" s="7"/>
      <c r="B132" s="8"/>
      <c r="C132" s="9"/>
      <c r="D132" s="10"/>
      <c r="E132" s="10"/>
      <c r="F132" s="10"/>
      <c r="G132" s="10"/>
      <c r="H132" s="10"/>
    </row>
    <row r="133" spans="1:10" s="20" customFormat="1" x14ac:dyDescent="0.45">
      <c r="A133" s="11"/>
      <c r="B133" s="12"/>
      <c r="C133" s="13"/>
      <c r="D133" s="14"/>
      <c r="E133" s="14"/>
      <c r="F133" s="14"/>
      <c r="G133" s="14"/>
      <c r="H133" s="14"/>
    </row>
  </sheetData>
  <mergeCells count="26">
    <mergeCell ref="A130:E130"/>
    <mergeCell ref="A131:E131"/>
    <mergeCell ref="A97:E97"/>
    <mergeCell ref="A98:F98"/>
    <mergeCell ref="A99:J99"/>
    <mergeCell ref="A107:E107"/>
    <mergeCell ref="A108:F108"/>
    <mergeCell ref="A109:J109"/>
    <mergeCell ref="A85:J85"/>
    <mergeCell ref="A25:E25"/>
    <mergeCell ref="A26:F26"/>
    <mergeCell ref="A27:J27"/>
    <mergeCell ref="A39:E39"/>
    <mergeCell ref="A40:F40"/>
    <mergeCell ref="A41:J41"/>
    <mergeCell ref="A62:E62"/>
    <mergeCell ref="A63:F63"/>
    <mergeCell ref="A64:J64"/>
    <mergeCell ref="A83:E83"/>
    <mergeCell ref="A84:F84"/>
    <mergeCell ref="A9:J9"/>
    <mergeCell ref="A1:J1"/>
    <mergeCell ref="A2:J2"/>
    <mergeCell ref="A3:J3"/>
    <mergeCell ref="A7:E7"/>
    <mergeCell ref="A8:F8"/>
  </mergeCells>
  <printOptions horizontalCentered="1"/>
  <pageMargins left="0" right="0" top="0" bottom="0" header="0" footer="0"/>
  <pageSetup scale="66" orientation="landscape" r:id="rId1"/>
  <rowBreaks count="2" manualBreakCount="2">
    <brk id="62" max="10" man="1"/>
    <brk id="97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EBF2-5E00-4032-9022-FBC9FE640014}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برآورد جشنواره فجر (2)</vt:lpstr>
      <vt:lpstr>Sheet1</vt:lpstr>
      <vt:lpstr>'برآورد جشنواره فجر (2)'!Print_Area</vt:lpstr>
      <vt:lpstr>'برآورد جشنواره فجر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boroozmand</dc:creator>
  <cp:lastModifiedBy>Art</cp:lastModifiedBy>
  <cp:lastPrinted>2025-03-17T08:13:55Z</cp:lastPrinted>
  <dcterms:created xsi:type="dcterms:W3CDTF">2023-12-25T07:32:08Z</dcterms:created>
  <dcterms:modified xsi:type="dcterms:W3CDTF">2025-08-02T13:05:14Z</dcterms:modified>
</cp:coreProperties>
</file>