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hgi\Desktop\شفاف سازي\فجر\شفاف سازي\15\"/>
    </mc:Choice>
  </mc:AlternateContent>
  <xr:revisionPtr revIDLastSave="0" documentId="13_ncr:1_{4967585E-7E40-4491-95DD-C0AEA81447F9}" xr6:coauthVersionLast="47" xr6:coauthVersionMax="47" xr10:uidLastSave="{00000000-0000-0000-0000-000000000000}"/>
  <bookViews>
    <workbookView xWindow="-120" yWindow="-120" windowWidth="29040" windowHeight="15720" tabRatio="770" firstSheet="2" activeTab="2" xr2:uid="{00000000-000D-0000-FFFF-FFFF00000000}"/>
  </bookViews>
  <sheets>
    <sheet name="Sheet5" sheetId="53" r:id="rId1"/>
    <sheet name="Sheet3" sheetId="49" r:id="rId2"/>
    <sheet name="فجر14" sheetId="21" r:id="rId3"/>
  </sheets>
  <definedNames>
    <definedName name="_xlnm._FilterDatabase" localSheetId="2" hidden="1">فجر14!$C$1:$C$296</definedName>
    <definedName name="_xlnm.Print_Titles" localSheetId="2">فجر14!$2:$2</definedName>
  </definedNames>
  <calcPr calcId="191029"/>
</workbook>
</file>

<file path=xl/calcChain.xml><?xml version="1.0" encoding="utf-8"?>
<calcChain xmlns="http://schemas.openxmlformats.org/spreadsheetml/2006/main">
  <c r="F170" i="21" l="1"/>
  <c r="F189" i="21"/>
  <c r="F206" i="21"/>
  <c r="F234" i="21"/>
  <c r="F137" i="21"/>
  <c r="F241" i="21"/>
  <c r="G233" i="21" l="1"/>
  <c r="F195" i="21"/>
  <c r="F196" i="21"/>
  <c r="F197" i="21"/>
  <c r="F198" i="21"/>
  <c r="F199" i="21"/>
  <c r="F200" i="21"/>
  <c r="F201" i="21"/>
  <c r="F202" i="21"/>
  <c r="F194" i="21"/>
  <c r="F231" i="21"/>
  <c r="F171" i="21"/>
  <c r="F172" i="21"/>
  <c r="F173" i="21"/>
  <c r="F174" i="21"/>
  <c r="F175" i="21"/>
  <c r="F176" i="21"/>
  <c r="F177" i="21"/>
  <c r="F178" i="21"/>
  <c r="F179" i="21"/>
  <c r="F180" i="21"/>
  <c r="F181" i="21"/>
  <c r="F169" i="21"/>
  <c r="F165" i="21"/>
  <c r="F166" i="21"/>
  <c r="F167" i="21"/>
  <c r="F164" i="21"/>
  <c r="F186" i="21"/>
  <c r="F183" i="21"/>
  <c r="F158" i="21"/>
  <c r="F132" i="21"/>
  <c r="G125" i="21"/>
  <c r="F127" i="21"/>
  <c r="F124" i="21"/>
  <c r="F120" i="21"/>
  <c r="F115" i="21"/>
  <c r="F108" i="21"/>
  <c r="F109" i="21"/>
  <c r="F113" i="21"/>
  <c r="F114" i="21"/>
  <c r="F107" i="21"/>
  <c r="F98" i="21"/>
  <c r="F95" i="21"/>
  <c r="F93" i="21"/>
  <c r="F87" i="21"/>
  <c r="G87" i="21" s="1"/>
  <c r="F76" i="21" l="1"/>
  <c r="G76" i="21" s="1"/>
  <c r="F71" i="21"/>
  <c r="F64" i="21"/>
  <c r="F16" i="21"/>
  <c r="F5" i="21" l="1"/>
  <c r="G3" i="21" s="1"/>
  <c r="H118" i="53"/>
  <c r="F116" i="53"/>
  <c r="H119" i="53" s="1"/>
  <c r="G114" i="53" s="1"/>
  <c r="F113" i="53"/>
  <c r="G113" i="53" s="1"/>
  <c r="G112" i="53"/>
  <c r="F109" i="53"/>
  <c r="G109" i="53" s="1"/>
  <c r="F108" i="53"/>
  <c r="E108" i="53"/>
  <c r="F107" i="53"/>
  <c r="G107" i="53" s="1"/>
  <c r="F103" i="53"/>
  <c r="F101" i="53"/>
  <c r="F96" i="53"/>
  <c r="F95" i="53"/>
  <c r="H95" i="53" s="1"/>
  <c r="H94" i="53"/>
  <c r="G93" i="53" s="1"/>
  <c r="E93" i="53"/>
  <c r="G92" i="53"/>
  <c r="G91" i="53"/>
  <c r="G90" i="53"/>
  <c r="G88" i="53"/>
  <c r="G87" i="53"/>
  <c r="G86" i="53"/>
  <c r="G85" i="53"/>
  <c r="G84" i="53"/>
  <c r="G83" i="53"/>
  <c r="G82" i="53"/>
  <c r="G81" i="53"/>
  <c r="F79" i="53"/>
  <c r="F78" i="53"/>
  <c r="G78" i="53" s="1"/>
  <c r="F76" i="53"/>
  <c r="G76" i="53" s="1"/>
  <c r="F75" i="53"/>
  <c r="G75" i="53" s="1"/>
  <c r="F74" i="53"/>
  <c r="G74" i="53" s="1"/>
  <c r="F73" i="53"/>
  <c r="G73" i="53" s="1"/>
  <c r="F72" i="53"/>
  <c r="G72" i="53" s="1"/>
  <c r="F71" i="53"/>
  <c r="G71" i="53" s="1"/>
  <c r="F70" i="53"/>
  <c r="G70" i="53" s="1"/>
  <c r="F68" i="53"/>
  <c r="G68" i="53" s="1"/>
  <c r="G66" i="53"/>
  <c r="G65" i="53"/>
  <c r="G64" i="53"/>
  <c r="G63" i="53"/>
  <c r="G62" i="53"/>
  <c r="G61" i="53"/>
  <c r="G60" i="53"/>
  <c r="F59" i="53"/>
  <c r="G59" i="53"/>
  <c r="G58" i="53"/>
  <c r="F57" i="53"/>
  <c r="G57" i="53" s="1"/>
  <c r="F56" i="53"/>
  <c r="G56" i="53" s="1"/>
  <c r="F55" i="53"/>
  <c r="G55" i="53" s="1"/>
  <c r="F54" i="53"/>
  <c r="G54" i="53" s="1"/>
  <c r="F47" i="53"/>
  <c r="F45" i="53"/>
  <c r="G45" i="53" s="1"/>
  <c r="E44" i="53"/>
  <c r="H44" i="53"/>
  <c r="F43" i="53"/>
  <c r="G43" i="53" s="1"/>
  <c r="F42" i="53"/>
  <c r="G42" i="53" s="1"/>
  <c r="F41" i="53"/>
  <c r="G41" i="53" s="1"/>
  <c r="F40" i="53"/>
  <c r="G40" i="53" s="1"/>
  <c r="F39" i="53"/>
  <c r="G39" i="53" s="1"/>
  <c r="F38" i="53"/>
  <c r="G38" i="53" s="1"/>
  <c r="F36" i="53"/>
  <c r="H35" i="53" s="1"/>
  <c r="G33" i="53"/>
  <c r="F32" i="53"/>
  <c r="G32" i="53" s="1"/>
  <c r="F31" i="53"/>
  <c r="G31" i="53"/>
  <c r="F30" i="53"/>
  <c r="G30" i="53" s="1"/>
  <c r="F29" i="53"/>
  <c r="G29" i="53" s="1"/>
  <c r="F28" i="53"/>
  <c r="G28" i="53" s="1"/>
  <c r="F27" i="53"/>
  <c r="F25" i="53"/>
  <c r="G25" i="53" s="1"/>
  <c r="F23" i="53"/>
  <c r="G23" i="53" s="1"/>
  <c r="F21" i="53"/>
  <c r="G21" i="53" s="1"/>
  <c r="F12" i="53"/>
  <c r="F10" i="53"/>
  <c r="F9" i="53"/>
  <c r="G9" i="53" s="1"/>
  <c r="G7" i="53"/>
  <c r="F6" i="53"/>
  <c r="G6" i="53"/>
  <c r="F4" i="53"/>
  <c r="G183" i="21"/>
  <c r="I46" i="49"/>
  <c r="J46" i="49" s="1"/>
  <c r="I6" i="49"/>
  <c r="H126" i="49"/>
  <c r="I119" i="49"/>
  <c r="K122" i="49" s="1"/>
  <c r="F119" i="49"/>
  <c r="F118" i="49"/>
  <c r="K121" i="49" s="1"/>
  <c r="I116" i="49"/>
  <c r="J116" i="49" s="1"/>
  <c r="G116" i="49"/>
  <c r="F115" i="49"/>
  <c r="J115" i="49" s="1"/>
  <c r="F113" i="49"/>
  <c r="I112" i="49"/>
  <c r="F112" i="49"/>
  <c r="I111" i="49"/>
  <c r="F111" i="49"/>
  <c r="G111" i="49" s="1"/>
  <c r="I110" i="49"/>
  <c r="J110" i="49" s="1"/>
  <c r="F109" i="49"/>
  <c r="F108" i="49"/>
  <c r="F107" i="49"/>
  <c r="I106" i="49"/>
  <c r="F106" i="49"/>
  <c r="E105" i="49"/>
  <c r="F105" i="49" s="1"/>
  <c r="I104" i="49"/>
  <c r="K106" i="49" s="1"/>
  <c r="F104" i="49"/>
  <c r="F103" i="49"/>
  <c r="E99" i="49"/>
  <c r="F99" i="49" s="1"/>
  <c r="I98" i="49"/>
  <c r="I97" i="49"/>
  <c r="K97" i="49" s="1"/>
  <c r="K96" i="49"/>
  <c r="G95" i="49"/>
  <c r="J94" i="49"/>
  <c r="F93" i="49"/>
  <c r="J93" i="49" s="1"/>
  <c r="J92" i="49"/>
  <c r="F91" i="49"/>
  <c r="J91" i="49" s="1"/>
  <c r="J90" i="49"/>
  <c r="J89" i="49"/>
  <c r="J88" i="49"/>
  <c r="J87" i="49"/>
  <c r="J86" i="49"/>
  <c r="J85" i="49"/>
  <c r="J84" i="49"/>
  <c r="J83" i="49"/>
  <c r="I81" i="49"/>
  <c r="I80" i="49"/>
  <c r="J80" i="49" s="1"/>
  <c r="E79" i="49"/>
  <c r="F79" i="49" s="1"/>
  <c r="G71" i="49" s="1"/>
  <c r="I78" i="49"/>
  <c r="J78" i="49" s="1"/>
  <c r="I77" i="49"/>
  <c r="J77" i="49" s="1"/>
  <c r="I76" i="49"/>
  <c r="J76" i="49" s="1"/>
  <c r="I75" i="49"/>
  <c r="J75" i="49" s="1"/>
  <c r="I74" i="49"/>
  <c r="J74" i="49" s="1"/>
  <c r="I73" i="49"/>
  <c r="J73" i="49" s="1"/>
  <c r="I72" i="49"/>
  <c r="J72" i="49" s="1"/>
  <c r="I70" i="49"/>
  <c r="F70" i="49"/>
  <c r="F69" i="49"/>
  <c r="F68" i="49"/>
  <c r="J68" i="49" s="1"/>
  <c r="F67" i="49"/>
  <c r="J67" i="49" s="1"/>
  <c r="F66" i="49"/>
  <c r="J66" i="49" s="1"/>
  <c r="F65" i="49"/>
  <c r="J65" i="49" s="1"/>
  <c r="F64" i="49"/>
  <c r="J64" i="49" s="1"/>
  <c r="F63" i="49"/>
  <c r="J63" i="49" s="1"/>
  <c r="F62" i="49"/>
  <c r="J62" i="49" s="1"/>
  <c r="I61" i="49"/>
  <c r="F61" i="49"/>
  <c r="J60" i="49"/>
  <c r="F58" i="49"/>
  <c r="F57" i="49"/>
  <c r="I56" i="49"/>
  <c r="F56" i="49"/>
  <c r="F55" i="49"/>
  <c r="I48" i="49"/>
  <c r="F48" i="49"/>
  <c r="K45" i="49"/>
  <c r="I44" i="49"/>
  <c r="J44" i="49" s="1"/>
  <c r="G44" i="49"/>
  <c r="I43" i="49"/>
  <c r="F43" i="49"/>
  <c r="G43" i="49" s="1"/>
  <c r="I42" i="49"/>
  <c r="J42" i="49" s="1"/>
  <c r="I41" i="49"/>
  <c r="J41" i="49" s="1"/>
  <c r="I40" i="49"/>
  <c r="J40" i="49" s="1"/>
  <c r="I39" i="49"/>
  <c r="J39" i="49" s="1"/>
  <c r="G38" i="49"/>
  <c r="I37" i="49"/>
  <c r="K36" i="49" s="1"/>
  <c r="J34" i="49"/>
  <c r="G34" i="49"/>
  <c r="I33" i="49"/>
  <c r="F33" i="49"/>
  <c r="I32" i="49"/>
  <c r="F32" i="49"/>
  <c r="I31" i="49"/>
  <c r="F31" i="49"/>
  <c r="I30" i="49"/>
  <c r="F30" i="49"/>
  <c r="I29" i="49"/>
  <c r="F29" i="49"/>
  <c r="J29" i="49" s="1"/>
  <c r="I28" i="49"/>
  <c r="F28" i="49"/>
  <c r="I25" i="49"/>
  <c r="J25" i="49" s="1"/>
  <c r="G25" i="49"/>
  <c r="I23" i="49"/>
  <c r="J23" i="49" s="1"/>
  <c r="G23" i="49"/>
  <c r="I21" i="49"/>
  <c r="J21" i="49" s="1"/>
  <c r="G21" i="49"/>
  <c r="I12" i="49"/>
  <c r="F12" i="49"/>
  <c r="G12" i="49" s="1"/>
  <c r="I10" i="49"/>
  <c r="F10" i="49"/>
  <c r="G10" i="49" s="1"/>
  <c r="I9" i="49"/>
  <c r="F9" i="49"/>
  <c r="F8" i="49"/>
  <c r="J7" i="49"/>
  <c r="F6" i="49"/>
  <c r="F5" i="49"/>
  <c r="F4" i="49"/>
  <c r="I55" i="49"/>
  <c r="I57" i="49"/>
  <c r="E125" i="53" l="1"/>
  <c r="H103" i="53"/>
  <c r="G4" i="53"/>
  <c r="H102" i="53"/>
  <c r="G98" i="53" s="1"/>
  <c r="F8" i="53"/>
  <c r="F125" i="53" s="1"/>
  <c r="F128" i="53" s="1"/>
  <c r="G10" i="53"/>
  <c r="G12" i="53"/>
  <c r="G47" i="53"/>
  <c r="G89" i="53"/>
  <c r="G108" i="53"/>
  <c r="F5" i="53"/>
  <c r="G5" i="53" s="1"/>
  <c r="G27" i="53"/>
  <c r="H62" i="53"/>
  <c r="G96" i="53"/>
  <c r="J117" i="49"/>
  <c r="J9" i="49"/>
  <c r="J28" i="49"/>
  <c r="J57" i="49"/>
  <c r="G3" i="49"/>
  <c r="I4" i="49"/>
  <c r="J4" i="49" s="1"/>
  <c r="J10" i="49"/>
  <c r="J12" i="49"/>
  <c r="G112" i="49"/>
  <c r="G54" i="49"/>
  <c r="J33" i="49"/>
  <c r="J70" i="49"/>
  <c r="J6" i="49"/>
  <c r="I8" i="49"/>
  <c r="J8" i="49" s="1"/>
  <c r="J30" i="49"/>
  <c r="J32" i="49"/>
  <c r="J48" i="49"/>
  <c r="J55" i="49"/>
  <c r="G81" i="49"/>
  <c r="J95" i="49"/>
  <c r="J56" i="49"/>
  <c r="J61" i="49"/>
  <c r="G101" i="49"/>
  <c r="J31" i="49"/>
  <c r="K64" i="49"/>
  <c r="K105" i="49"/>
  <c r="J101" i="49" s="1"/>
  <c r="G117" i="49"/>
  <c r="J98" i="49"/>
  <c r="G98" i="49"/>
  <c r="I5" i="49"/>
  <c r="J5" i="49" s="1"/>
  <c r="J43" i="49"/>
  <c r="G48" i="49"/>
  <c r="G60" i="49"/>
  <c r="J111" i="49"/>
  <c r="J112" i="49"/>
  <c r="G27" i="49"/>
  <c r="G8" i="53" l="1"/>
  <c r="G125" i="53"/>
  <c r="I126" i="49"/>
  <c r="I129" i="49" s="1"/>
  <c r="J126" i="49"/>
  <c r="G126" i="49"/>
  <c r="F205" i="21"/>
  <c r="F157" i="21"/>
  <c r="F148" i="21"/>
  <c r="H249" i="21"/>
  <c r="I58" i="49"/>
  <c r="J58" i="49" s="1"/>
  <c r="H148" i="21"/>
  <c r="H118" i="21"/>
  <c r="H158" i="21"/>
  <c r="H87" i="21"/>
  <c r="H190" i="21"/>
  <c r="H189" i="21"/>
  <c r="H203" i="21"/>
  <c r="H233" i="21"/>
  <c r="I173" i="21" l="1"/>
  <c r="I174" i="21"/>
  <c r="I175" i="21"/>
  <c r="I176" i="21"/>
  <c r="I177" i="21"/>
  <c r="I179" i="21"/>
  <c r="I233" i="21"/>
  <c r="H193" i="21"/>
  <c r="H205" i="21"/>
  <c r="H130" i="21"/>
  <c r="I130" i="21" s="1"/>
  <c r="I147" i="21"/>
  <c r="H185" i="21"/>
  <c r="I193" i="21" l="1"/>
  <c r="I172" i="21"/>
  <c r="I171" i="21"/>
  <c r="I170" i="21"/>
  <c r="H167" i="21"/>
  <c r="I167" i="21" s="1"/>
  <c r="H166" i="21"/>
  <c r="I166" i="21" s="1"/>
  <c r="H165" i="21"/>
  <c r="I165" i="21" s="1"/>
  <c r="H164" i="21"/>
  <c r="I164" i="21" s="1"/>
  <c r="H163" i="21"/>
  <c r="I163" i="21" s="1"/>
  <c r="H162" i="21"/>
  <c r="I162" i="21" s="1"/>
  <c r="H161" i="21"/>
  <c r="I161" i="21" s="1"/>
  <c r="H160" i="21"/>
  <c r="I160" i="21" s="1"/>
  <c r="H146" i="21"/>
  <c r="H134" i="21"/>
  <c r="H125" i="21"/>
  <c r="I125" i="21" s="1"/>
  <c r="H124" i="21"/>
  <c r="H123" i="21"/>
  <c r="I123" i="21" s="1"/>
  <c r="H122" i="21"/>
  <c r="I122" i="21" s="1"/>
  <c r="H121" i="21"/>
  <c r="I121" i="21" s="1"/>
  <c r="H120" i="21"/>
  <c r="I120" i="21" s="1"/>
  <c r="I115" i="21"/>
  <c r="H114" i="21"/>
  <c r="H113" i="21"/>
  <c r="H110" i="21"/>
  <c r="H109" i="21"/>
  <c r="H108" i="21"/>
  <c r="H107" i="21"/>
  <c r="H97" i="21"/>
  <c r="I97" i="21" s="1"/>
  <c r="H95" i="21"/>
  <c r="I95" i="21" s="1"/>
  <c r="H93" i="21"/>
  <c r="I93" i="21" s="1"/>
  <c r="H75" i="21" l="1"/>
  <c r="I62" i="21"/>
  <c r="H71" i="21"/>
  <c r="H38" i="21"/>
  <c r="H15" i="21"/>
  <c r="H4" i="21"/>
  <c r="I205" i="21"/>
  <c r="I87" i="21"/>
  <c r="I185" i="21" l="1"/>
  <c r="I178" i="21"/>
  <c r="I203" i="21"/>
  <c r="I124" i="21"/>
  <c r="I4" i="21"/>
  <c r="I15" i="21"/>
  <c r="I187" i="21" l="1"/>
  <c r="I154" i="21"/>
  <c r="I134" i="21"/>
  <c r="I108" i="21"/>
  <c r="I75" i="21" l="1"/>
  <c r="I180" i="21" l="1"/>
  <c r="F150" i="21"/>
  <c r="I150" i="21" s="1"/>
  <c r="I158" i="21"/>
  <c r="F153" i="21"/>
  <c r="I153" i="21" s="1"/>
  <c r="H168" i="21" l="1"/>
  <c r="I247" i="21"/>
  <c r="I181" i="21" l="1"/>
  <c r="F232" i="21" l="1"/>
  <c r="G203" i="21" s="1"/>
  <c r="G259" i="21" s="1"/>
  <c r="I232" i="21" l="1"/>
  <c r="F146" i="21"/>
  <c r="I114" i="21"/>
  <c r="I113" i="21"/>
  <c r="I110" i="21"/>
  <c r="I146" i="21" l="1"/>
  <c r="I107" i="21"/>
  <c r="I155" i="21"/>
  <c r="F152" i="21"/>
  <c r="I152" i="21" s="1"/>
  <c r="F151" i="21"/>
  <c r="I151" i="21" s="1"/>
  <c r="F149" i="21"/>
  <c r="I149" i="21" l="1"/>
  <c r="I109" i="21"/>
  <c r="I71" i="21" l="1"/>
  <c r="H63" i="21" l="1"/>
  <c r="H259" i="21" l="1"/>
  <c r="H262" i="21" s="1"/>
  <c r="I63" i="21"/>
  <c r="I148" i="21" l="1"/>
  <c r="I38" i="21"/>
  <c r="I259" i="21" l="1"/>
  <c r="H184" i="21"/>
  <c r="I182" i="21" s="1"/>
</calcChain>
</file>

<file path=xl/sharedStrings.xml><?xml version="1.0" encoding="utf-8"?>
<sst xmlns="http://schemas.openxmlformats.org/spreadsheetml/2006/main" count="626" uniqueCount="321">
  <si>
    <t>رديف</t>
  </si>
  <si>
    <t>شرح فعاليت</t>
  </si>
  <si>
    <t>مبلغ واحد</t>
  </si>
  <si>
    <t>مبلغ كل-ريال</t>
  </si>
  <si>
    <t>جمع كل</t>
  </si>
  <si>
    <t>واحد</t>
  </si>
  <si>
    <t>پذیرایی</t>
  </si>
  <si>
    <t>مجری</t>
  </si>
  <si>
    <t>قاری</t>
  </si>
  <si>
    <t>5ماه</t>
  </si>
  <si>
    <t>مبلغ*واحد</t>
  </si>
  <si>
    <t>حق الزحمه دبیرهنری</t>
  </si>
  <si>
    <t>ایاب وذهاب مدعوین</t>
  </si>
  <si>
    <t>چاپ کتاب</t>
  </si>
  <si>
    <t>اموراجرایی:</t>
  </si>
  <si>
    <t>حق الزحمه دبیر کل جشنواره</t>
  </si>
  <si>
    <t>حفاظت وحراست جشنواره</t>
  </si>
  <si>
    <t>30نفر</t>
  </si>
  <si>
    <t>طراحی واجرای هنری دکورونصب</t>
  </si>
  <si>
    <t>گل آرایی صحنه</t>
  </si>
  <si>
    <t>نشان عالی و لوح تقدیر مفاخر تجسمی نشان عالی</t>
  </si>
  <si>
    <t>کارگردانی مراسم</t>
  </si>
  <si>
    <t>تصویربرداری تلویزیونی از مراسم</t>
  </si>
  <si>
    <t>بخش جنبی</t>
  </si>
  <si>
    <t>روابط عمومی,تبلیغات وستاد خبری :</t>
  </si>
  <si>
    <t>هزينه هاي جاري  دبیرخانه جشنواره :</t>
  </si>
  <si>
    <t>هدایای  بزرگداشت مفاخر تجسمی</t>
  </si>
  <si>
    <t>شورای سیاستگذاری</t>
  </si>
  <si>
    <t xml:space="preserve"> -مستندسازی :</t>
  </si>
  <si>
    <t>مفاخر تجسمی:</t>
  </si>
  <si>
    <t>تهیه ونصب بیلبورد شهری</t>
  </si>
  <si>
    <t xml:space="preserve"> -مراسم اختتاميه:</t>
  </si>
  <si>
    <t>چاپ آثار رشته کاریکاتور</t>
  </si>
  <si>
    <t>چاپ آثار رشته عکس</t>
  </si>
  <si>
    <t>چاپ آثار رشته  تصویرسازی</t>
  </si>
  <si>
    <t>چاپ آثار رشته پوستر</t>
  </si>
  <si>
    <t>قاب آثار رشته کاریکاتور</t>
  </si>
  <si>
    <t>قاب آثار رشته عکس</t>
  </si>
  <si>
    <t>قاب آثار رشته  تصویرسازی</t>
  </si>
  <si>
    <t>قاب آثار رشته پوستر</t>
  </si>
  <si>
    <t>اجاره اسپیس فریم و داربست</t>
  </si>
  <si>
    <t>خدمات نمایشگاهی</t>
  </si>
  <si>
    <t>مالی</t>
  </si>
  <si>
    <t>پشتیانی</t>
  </si>
  <si>
    <t>خدمات</t>
  </si>
  <si>
    <t>حق الزحمه عوامل كميته های تخصصی :</t>
  </si>
  <si>
    <t>کلیپ مراسم افتتاحیه</t>
  </si>
  <si>
    <t>طراحی کتاب</t>
  </si>
  <si>
    <t>اینترنت دبیرخانه</t>
  </si>
  <si>
    <t>پشتیبانی</t>
  </si>
  <si>
    <t>سایت جشنواره(5ماه):</t>
  </si>
  <si>
    <t>اسکان و پذیرایی از برندگان استانها</t>
  </si>
  <si>
    <t>ارتباط با رسانه ها،مقاله وخبرسایت ها و...</t>
  </si>
  <si>
    <t>تصویر برداری</t>
  </si>
  <si>
    <t>مانیتور LED</t>
  </si>
  <si>
    <t>سفارش به مجلات ، سایتها ، مجله تندیس و اینستاگرام</t>
  </si>
  <si>
    <t>13</t>
  </si>
  <si>
    <t>طراحی و چاپ کتاب جشنواره :</t>
  </si>
  <si>
    <t>ارسال پیامک</t>
  </si>
  <si>
    <t>تندیس فعالان</t>
  </si>
  <si>
    <t>تندیس مفاخر</t>
  </si>
  <si>
    <t xml:space="preserve">تندیس برگزیده همایش </t>
  </si>
  <si>
    <t>تندیس برندگان</t>
  </si>
  <si>
    <t>چاپ اقلام تبلیغاتی :</t>
  </si>
  <si>
    <t>برنامه نویسی,ثبت نام بخش مسابقه جشنواره,داوری,خرید دومین,میزبانی وب,آپلود وبه روزنمایی سایت وپشتیبانی اینستاگرام</t>
  </si>
  <si>
    <t>هویت بصری سازمانی شامل : (طراحی پوستر ، سربرگ ، گواهی شرکت ، کارت دعوت ، گواهی داخلی ، فراخوان  ، لوح سپاس و گواهی حضور ، فولدر و بولتن سه شماره و ....)</t>
  </si>
  <si>
    <t>دبیرخانه جشنواره</t>
  </si>
  <si>
    <t>گالری ها</t>
  </si>
  <si>
    <t xml:space="preserve"> ایاب وذهاب هنرمندان و...</t>
  </si>
  <si>
    <t xml:space="preserve">مسول کمیته ها </t>
  </si>
  <si>
    <t>تبلیغات و فضاسازی محیطی :</t>
  </si>
  <si>
    <t>عکسبرداری از آثار وآماده سازی تصاویر جهت چاپ کتاب</t>
  </si>
  <si>
    <t xml:space="preserve"> جوایز، داوری و مفاخر :</t>
  </si>
  <si>
    <t>جوایز نفرات تقدیری</t>
  </si>
  <si>
    <t>11</t>
  </si>
  <si>
    <t>12</t>
  </si>
  <si>
    <t>هزينه هاي طراحی و چاپ :</t>
  </si>
  <si>
    <t>ساخت تندیس</t>
  </si>
  <si>
    <t>چاپ کارت دعوت وارسال جهت مراسم افتتاحیه</t>
  </si>
  <si>
    <t>چاپ وقاب آثار جهت  نمایشگاه در چهار رشته :</t>
  </si>
  <si>
    <t>9</t>
  </si>
  <si>
    <t>10</t>
  </si>
  <si>
    <t xml:space="preserve">    </t>
  </si>
  <si>
    <t xml:space="preserve"> هزینه های بنر,بیلبورد شهری محیط نمایشگاه</t>
  </si>
  <si>
    <t xml:space="preserve"> چاپ (  پوستر ، سربرگ ، گواهی شرکت ، کارت دعوت ، گواهی داخلی ، فراخوان  ، لوح سپاس و گواهی حضور ، فولدر و بولتن دو شماره ودفترچه و لیبل آثار و ترجمه متون  ....)</t>
  </si>
  <si>
    <t>کلیپ مراسم اختتامیه( سه دقیقه )</t>
  </si>
  <si>
    <t>کلیپ نمایشگاهی (دو دقیقه )</t>
  </si>
  <si>
    <t>8</t>
  </si>
  <si>
    <t xml:space="preserve">فیلمبرداری مراسم اختتامیه </t>
  </si>
  <si>
    <t>وله برندگان و اینستاگرام فراخوان ( 5 عدد )</t>
  </si>
  <si>
    <t>وله اینستاگرام نمایشگاه ( 8 عدد )</t>
  </si>
  <si>
    <t>کلیپ مفاخر ( یک کلیپ 5 دقیقه ای و یا 10 - 50 ثانیه ای )</t>
  </si>
  <si>
    <t>عکاسی از کلیه برنامه ها و فعالیت های جشنواره شامل : ( دبیرخانه ، نشست ها ، شورای سیاستگداری ، داوری و انتخاب آثار ، بازدیدها در حین نمایشگاه ، گالری ها و نشست مطبوعاتی و ...)</t>
  </si>
  <si>
    <t xml:space="preserve"> -مراسم افتتاحيه :</t>
  </si>
  <si>
    <t>جمع آوری آثار هنرمندان  : ( شامل هنرمندان استانها و گالری ها و مدعوین  )</t>
  </si>
  <si>
    <t>آماده سازی محیط نمایشگاهی شامل دکور ، غرفه بندی ، نورپردازی و ...</t>
  </si>
  <si>
    <t xml:space="preserve">ستادخبری </t>
  </si>
  <si>
    <t xml:space="preserve"> -حق الزحمه دبیران :</t>
  </si>
  <si>
    <t>بخش کیوریتوری ، پروژه ها :</t>
  </si>
  <si>
    <t>خدمات نمایشگاهی وچیدمان ، مراقبین :</t>
  </si>
  <si>
    <t>جمع آوری وعودت آثار مدعوین:</t>
  </si>
  <si>
    <t>اجاره مکان نمایشگاهی :</t>
  </si>
  <si>
    <t>موشن گرافیک</t>
  </si>
  <si>
    <t xml:space="preserve">چاپ کارت دعوت وارسال کارت دعوت جهت مراسم اختتامیه </t>
  </si>
  <si>
    <t>20نفر</t>
  </si>
  <si>
    <t>داوری و انتخاب آثار و مسئول کمیته داوری و برگزاری جلسات</t>
  </si>
  <si>
    <t>مدیریت ستاد خبری</t>
  </si>
  <si>
    <t xml:space="preserve">حق الزحمه دبیراجرایی </t>
  </si>
  <si>
    <t>دبیران رشته ها</t>
  </si>
  <si>
    <t>استانها :</t>
  </si>
  <si>
    <t xml:space="preserve"> مدیرهنری استانها</t>
  </si>
  <si>
    <t>مدیر هنری برتر</t>
  </si>
  <si>
    <t>مدیر کل برتر استانها</t>
  </si>
  <si>
    <t>گروه مشاوران فضای مجازی</t>
  </si>
  <si>
    <r>
      <rPr>
        <b/>
        <sz val="11"/>
        <color theme="1"/>
        <rFont val="B Badr"/>
        <charset val="178"/>
      </rPr>
      <t xml:space="preserve"> -هزينه هاي دبیرخانه هنری جشنواره طی 5 ماه</t>
    </r>
    <r>
      <rPr>
        <sz val="11"/>
        <color theme="1"/>
        <rFont val="B Badr"/>
        <charset val="178"/>
      </rPr>
      <t xml:space="preserve"> شامل :       (پذیرایی، پیک،ایاب وذهاب ، تهیه وسایل ضروری، قبض تلفن، گاز،برق و ..) </t>
    </r>
  </si>
  <si>
    <t>هزینه کرد</t>
  </si>
  <si>
    <t>مانده بودجه</t>
  </si>
  <si>
    <t>1400/12/25</t>
  </si>
  <si>
    <t>برگزاری نشست خبری</t>
  </si>
  <si>
    <t>33نفر/3ماه</t>
  </si>
  <si>
    <t>100.000.000</t>
  </si>
  <si>
    <t>1000عدد</t>
  </si>
  <si>
    <t>فیلمبرداری از همایش ها</t>
  </si>
  <si>
    <t>هنرمندان پیشکسوت(استان)</t>
  </si>
  <si>
    <t>300.000.000</t>
  </si>
  <si>
    <t>دبیر بخش استانها</t>
  </si>
  <si>
    <t>جوایز نفرات برگزیده 10 رشته</t>
  </si>
  <si>
    <t>10 نفر</t>
  </si>
  <si>
    <t>33 نفر</t>
  </si>
  <si>
    <t>فرهنگسرای صبا ، خانه هنرمندان ، موزه فلسطین و ...</t>
  </si>
  <si>
    <t>برنامه جنبی</t>
  </si>
  <si>
    <t>اجاره مکان اختتامیه</t>
  </si>
  <si>
    <t>شورای هنری ( هر استان 3 نفر، استان )</t>
  </si>
  <si>
    <t>هنرمندان استانها ( هر استان 12نفر)</t>
  </si>
  <si>
    <t>100 اثر</t>
  </si>
  <si>
    <t>800اثر</t>
  </si>
  <si>
    <t>هزینه کرد-ریال</t>
  </si>
  <si>
    <t>ورودیه هنرمندان</t>
  </si>
  <si>
    <t>24</t>
  </si>
  <si>
    <t>پروژه هنری محمدرضا میری</t>
  </si>
  <si>
    <t>پروژه هنری مکتب شیعی</t>
  </si>
  <si>
    <t>پروژه هنری محمد حمزیی</t>
  </si>
  <si>
    <t xml:space="preserve"> پروژه هنری  کیوانی نژاد-گزارش مصور جشنواره- دوزبانه</t>
  </si>
  <si>
    <t>پروژه هنری مدعوین</t>
  </si>
  <si>
    <t>نمایشگاه آثار هنرمندان  در موزه هنرهای معاصر با عنوان آینه در آینه</t>
  </si>
  <si>
    <t xml:space="preserve">هزینه کرد پانزدهمین  جشنواره   هنرهاي تجسمي فجر </t>
  </si>
  <si>
    <t>3</t>
  </si>
  <si>
    <t>14</t>
  </si>
  <si>
    <t>اسکان , پذیرایی وایاب وذهاب برندگان و داوران</t>
  </si>
  <si>
    <t xml:space="preserve">هزینه طراحی وچاپ بولتن افتتاحییه و اختتامیه ,3جلد هفته نامه </t>
  </si>
  <si>
    <r>
      <rPr>
        <b/>
        <sz val="11"/>
        <color theme="1"/>
        <rFont val="B Nazanin"/>
        <charset val="178"/>
      </rPr>
      <t xml:space="preserve"> -هزينه هاي دبیرخانه هنری جشنواره طی 5 ماه</t>
    </r>
    <r>
      <rPr>
        <sz val="11"/>
        <color theme="1"/>
        <rFont val="B Nazanin"/>
        <charset val="178"/>
      </rPr>
      <t xml:space="preserve"> شامل :       (پذیرایی، پیک،ایاب وذهاب ، تهیه وسایل ضروری، قبض تلفن، گاز،برق و ..) </t>
    </r>
  </si>
  <si>
    <t>آذر امیدی</t>
  </si>
  <si>
    <t>مجتبی شاکری</t>
  </si>
  <si>
    <t>مجید ذاکری</t>
  </si>
  <si>
    <t>امید برنجکار</t>
  </si>
  <si>
    <t>زینب شاهی</t>
  </si>
  <si>
    <t>حامد فقیهی</t>
  </si>
  <si>
    <t>محمدصابر شیخ رضایی</t>
  </si>
  <si>
    <t>محمد ترک</t>
  </si>
  <si>
    <t>عباس محمد جو</t>
  </si>
  <si>
    <t>احسان باقری</t>
  </si>
  <si>
    <t>22 نفر</t>
  </si>
  <si>
    <t>جوایز نفرات تقدیری :</t>
  </si>
  <si>
    <t>روح الله پروین</t>
  </si>
  <si>
    <t>روح الله جوانی</t>
  </si>
  <si>
    <t>علیرضا حسینی</t>
  </si>
  <si>
    <t>الهام زمانی</t>
  </si>
  <si>
    <t>سید رسول میرداماد</t>
  </si>
  <si>
    <t>زهرا شهامت پور</t>
  </si>
  <si>
    <t>امیرحسین میرقیصری</t>
  </si>
  <si>
    <t>احمد رنجبر رفیع</t>
  </si>
  <si>
    <t>محمد بازیار</t>
  </si>
  <si>
    <t>امیر دانش مراغی</t>
  </si>
  <si>
    <t>سالار عشرت خواه</t>
  </si>
  <si>
    <t>ژیلا شیری</t>
  </si>
  <si>
    <t>محمد علی رجبی</t>
  </si>
  <si>
    <t>مصطفی عابدینی</t>
  </si>
  <si>
    <t>رضا بدر سیمایی</t>
  </si>
  <si>
    <t>رحمان غلامی</t>
  </si>
  <si>
    <t>محمد متقی منش</t>
  </si>
  <si>
    <t>علی پیشدار</t>
  </si>
  <si>
    <t>حسین رحیم خانی</t>
  </si>
  <si>
    <t>سجاد گمار</t>
  </si>
  <si>
    <t>امیر عنایتی</t>
  </si>
  <si>
    <t>زینب رجبی</t>
  </si>
  <si>
    <t>سید علی فخاری</t>
  </si>
  <si>
    <t>احمد سلیمانی</t>
  </si>
  <si>
    <t>امیرحسین آقا میری</t>
  </si>
  <si>
    <t>خشایار قاضی زاده</t>
  </si>
  <si>
    <t>طاهر شیخ الحکمایی</t>
  </si>
  <si>
    <t>علی بحرینی</t>
  </si>
  <si>
    <t>محمد کاظم حسنوند</t>
  </si>
  <si>
    <t>نادر قشقایی</t>
  </si>
  <si>
    <t>علی رضاییان</t>
  </si>
  <si>
    <t>حسین عصمتی</t>
  </si>
  <si>
    <t>مینا صدری</t>
  </si>
  <si>
    <t>حیدر موسوی</t>
  </si>
  <si>
    <t>محمد خزایی</t>
  </si>
  <si>
    <t>ناصر محمدی</t>
  </si>
  <si>
    <t>کمال الدین شاهرخ</t>
  </si>
  <si>
    <t>مسعود شجاعی طباطبایی</t>
  </si>
  <si>
    <t>مسعود نجابتی</t>
  </si>
  <si>
    <t>سید عباس میر هاشمی</t>
  </si>
  <si>
    <t>مسعود شجاعی طباطبایی(جهاد تبیین و تجسم هنر)</t>
  </si>
  <si>
    <t>مسعود نجابتی(جهاد تبیین و تجسم هنر)</t>
  </si>
  <si>
    <t>سید عباس میر هاشمی(جهاد تبیین و تجسم هنر)</t>
  </si>
  <si>
    <t>سید مصطفی زراوندیان(جهاد تبیین و تجسم هنر)</t>
  </si>
  <si>
    <t>23نفر</t>
  </si>
  <si>
    <t>کاظم حسنوند</t>
  </si>
  <si>
    <t>محمد بهبهانی</t>
  </si>
  <si>
    <t>فرهاد جمشیدی</t>
  </si>
  <si>
    <t>عطار موحدیان</t>
  </si>
  <si>
    <t>محمدعلی کشاورز</t>
  </si>
  <si>
    <t>محمدعلی جدیدالاسلام</t>
  </si>
  <si>
    <t>محمد مرودستی(ساخت نشان عالی)</t>
  </si>
  <si>
    <t>نشان عالی و لوح تقدیر مفاخر تجسمی :</t>
  </si>
  <si>
    <t>چاپ دیجیتال مدرن(چاپ لوح)</t>
  </si>
  <si>
    <t>سیب نقره ای(لوح تقدیر)</t>
  </si>
  <si>
    <t>منیژه آرمین</t>
  </si>
  <si>
    <t>کاظم طلایی</t>
  </si>
  <si>
    <t>پریسا شاد قزوینی</t>
  </si>
  <si>
    <t>محمدرضا میری</t>
  </si>
  <si>
    <t>یداله کابلی</t>
  </si>
  <si>
    <t>آندیا گرافیک(چاپ کارت دعوت)</t>
  </si>
  <si>
    <t>قاب سازی قائم(قاب و پاسپارتو)</t>
  </si>
  <si>
    <t>چاپ عکس آریا(عفت رخ)</t>
  </si>
  <si>
    <t>آتلیه آریا(چاپ سیلیک و شاسی)</t>
  </si>
  <si>
    <r>
      <t>ورودیه هنرمندان</t>
    </r>
    <r>
      <rPr>
        <sz val="12"/>
        <color theme="1"/>
        <rFont val="B Nazanin"/>
        <charset val="178"/>
      </rPr>
      <t>(طبق لیست پیوست)</t>
    </r>
  </si>
  <si>
    <t>جمع آوری آثار هنرمندان:شامل هنرمندان استانها و گالری ها و مدعوین (اتوبارسالار)</t>
  </si>
  <si>
    <t>موسسه فرهنگی هنری و پژوهشی صبا</t>
  </si>
  <si>
    <t>رنگ آمیزی گالری ها(شرکت ساختمانی مغانلو)</t>
  </si>
  <si>
    <t>طراحی دکور (راهله حاجی زاده)</t>
  </si>
  <si>
    <t>باکس چوبی(فروشگاه پارسیان)</t>
  </si>
  <si>
    <t>تجهیزات(آرتا تصویران آفتاب)</t>
  </si>
  <si>
    <t>تجهیزات (کام ارتباط توانا)</t>
  </si>
  <si>
    <t>هزینه های جنبی(ابزار،مصالح،چسب،سیم و...)</t>
  </si>
  <si>
    <t>جابه جایی لوازم دکور( اتوبار سالار)</t>
  </si>
  <si>
    <t>تجهیزات(فروشگاه دیتا)</t>
  </si>
  <si>
    <t>برگزاری نشست خبری(سبدگل،پذیرایی)</t>
  </si>
  <si>
    <t>اجاره اسپیس فریم و داربست(اسپیس آسمان)</t>
  </si>
  <si>
    <t xml:space="preserve"> هزینه های بنر,بیلبورد شهری محیط نمایشگاه(آندیا گرافیک)</t>
  </si>
  <si>
    <t>تهیه ونصب بیلبورد شهری(داربست رزمی)</t>
  </si>
  <si>
    <t>ارسال پیامک(مگفا)</t>
  </si>
  <si>
    <t>اینترنت دبیرخانه(صبا نت)</t>
  </si>
  <si>
    <t>هویت بصری (شاپور حاتمی )</t>
  </si>
  <si>
    <t>طراحی پوستر و کارت دعوت ( صابر شیخ رضایی )</t>
  </si>
  <si>
    <t>طراحی کاتالوگ (مهدیه روستایی )</t>
  </si>
  <si>
    <t>چاپ بنر ،لیبل،بولتن و فراخوان ( آندیا گرافیک )</t>
  </si>
  <si>
    <t>علی اشرف صندوق آبادی</t>
  </si>
  <si>
    <t>سید مصطفی زراوندیان</t>
  </si>
  <si>
    <t>بهمن عبدی</t>
  </si>
  <si>
    <t>علی وزیریان</t>
  </si>
  <si>
    <t>حق الزحمه دبیر کل جشنواره(سیدعباس میرهاشمی)</t>
  </si>
  <si>
    <t>تیزر(مهدی سیفان)</t>
  </si>
  <si>
    <t>چاپ پوستر،لوح،گواهی شرکت (چاپ دیجیتال مدرن )</t>
  </si>
  <si>
    <t>چاپ کتاب(آندیا گرافیک )</t>
  </si>
  <si>
    <t>طراحی کتاب(شاپور حاتمی)</t>
  </si>
  <si>
    <r>
      <rPr>
        <b/>
        <sz val="11"/>
        <color theme="1"/>
        <rFont val="B Nazanin"/>
        <charset val="178"/>
      </rPr>
      <t xml:space="preserve"> -هزينه هاي دبیرخانه هنری جشنواره طی 5 ماه</t>
    </r>
    <r>
      <rPr>
        <sz val="11"/>
        <color theme="1"/>
        <rFont val="B Nazanin"/>
        <charset val="178"/>
      </rPr>
      <t xml:space="preserve"> شامل :(پذیرایی، پیک،ایاب وذهاب ، تهیه وسایل ضروری، قبض تلفن، گاز،برق و ..) </t>
    </r>
  </si>
  <si>
    <t>چاپ دیجیتال مدرن</t>
  </si>
  <si>
    <t>عارف براتی</t>
  </si>
  <si>
    <t>رضا زدوار</t>
  </si>
  <si>
    <t>پروژه هنری مدعوین :</t>
  </si>
  <si>
    <t>مهدی منصوری</t>
  </si>
  <si>
    <t>محمدکاظم حسنود</t>
  </si>
  <si>
    <t>صدیقه سیمان</t>
  </si>
  <si>
    <t>مهدی فرخی</t>
  </si>
  <si>
    <t>حسن قائدی</t>
  </si>
  <si>
    <t>سید میر حیدری موسوی</t>
  </si>
  <si>
    <t>مجید فدایی منش</t>
  </si>
  <si>
    <t>عسگر محمدی تبار</t>
  </si>
  <si>
    <t>داریوش فرد دهکردی</t>
  </si>
  <si>
    <t>علی اصغر شیرازی</t>
  </si>
  <si>
    <t>چاپ روی دیوار(شیوا فولادی)</t>
  </si>
  <si>
    <t>ویرایش عکس(یداله عبدی)</t>
  </si>
  <si>
    <t>قاب سازی قائم( قاب آثار )</t>
  </si>
  <si>
    <t>پایه مجسمه (فروشگاه طایران)</t>
  </si>
  <si>
    <t>پرینت ( موسسه فرهنگی هنری رهنما )</t>
  </si>
  <si>
    <t>پذیرایی (تم کافه )</t>
  </si>
  <si>
    <t>آندیا گرافیک(چاپ)</t>
  </si>
  <si>
    <t>هزینه پذیرایی،ایاب و ذهاب،پیک،نظافت،خرید ابزار و ...)</t>
  </si>
  <si>
    <t>ترجمه (شبنم هیهات)</t>
  </si>
  <si>
    <t>مراقبین:</t>
  </si>
  <si>
    <t>مجتبی فتحعلی زاده</t>
  </si>
  <si>
    <t>سپیده رمضان بیک</t>
  </si>
  <si>
    <t>محسن عاشق</t>
  </si>
  <si>
    <t>سمانه حبیبی</t>
  </si>
  <si>
    <t>زهرا سلیمی</t>
  </si>
  <si>
    <t>زهرا علی یوسفی</t>
  </si>
  <si>
    <t>یوسف ملک محمودی</t>
  </si>
  <si>
    <t>عوامل اجرایی</t>
  </si>
  <si>
    <t>عوامل اجرایی موزه</t>
  </si>
  <si>
    <t>شاهرخ کمال الدین</t>
  </si>
  <si>
    <r>
      <t xml:space="preserve"> -مستندسازی : (</t>
    </r>
    <r>
      <rPr>
        <sz val="11"/>
        <color theme="1"/>
        <rFont val="B Nazanin"/>
        <charset val="178"/>
      </rPr>
      <t>معین باقری</t>
    </r>
    <r>
      <rPr>
        <b/>
        <sz val="14"/>
        <color theme="1"/>
        <rFont val="B Nazanin"/>
        <charset val="178"/>
      </rPr>
      <t xml:space="preserve"> )</t>
    </r>
  </si>
  <si>
    <r>
      <t xml:space="preserve">ستادخبری ( </t>
    </r>
    <r>
      <rPr>
        <sz val="10"/>
        <color theme="1"/>
        <rFont val="B Nazanin"/>
        <charset val="178"/>
      </rPr>
      <t>محمد خاجی</t>
    </r>
    <r>
      <rPr>
        <sz val="11"/>
        <color theme="1"/>
        <rFont val="B Nazanin"/>
        <charset val="178"/>
      </rPr>
      <t xml:space="preserve"> )</t>
    </r>
  </si>
  <si>
    <r>
      <t>طراحی واجرای هنری دکورونصب(</t>
    </r>
    <r>
      <rPr>
        <sz val="10"/>
        <color theme="1"/>
        <rFont val="B Nazanin"/>
        <charset val="178"/>
      </rPr>
      <t>راهله حاجی زاده</t>
    </r>
    <r>
      <rPr>
        <sz val="12"/>
        <color theme="1"/>
        <rFont val="B Nazanin"/>
        <charset val="178"/>
      </rPr>
      <t>)</t>
    </r>
  </si>
  <si>
    <t>چاپ دیجیتال مدرن(چاپ اثر)</t>
  </si>
  <si>
    <r>
      <t>قاری(</t>
    </r>
    <r>
      <rPr>
        <sz val="10"/>
        <color theme="1"/>
        <rFont val="B Nazanin"/>
        <charset val="178"/>
      </rPr>
      <t>مسعود سیاح گرجی</t>
    </r>
    <r>
      <rPr>
        <sz val="12"/>
        <color theme="1"/>
        <rFont val="B Nazanin"/>
        <charset val="178"/>
      </rPr>
      <t>)</t>
    </r>
  </si>
  <si>
    <r>
      <t>مجری(</t>
    </r>
    <r>
      <rPr>
        <sz val="10"/>
        <color theme="1"/>
        <rFont val="B Nazanin"/>
        <charset val="178"/>
      </rPr>
      <t>اسماعیل باستانی</t>
    </r>
    <r>
      <rPr>
        <sz val="12"/>
        <color theme="1"/>
        <rFont val="B Nazanin"/>
        <charset val="178"/>
      </rPr>
      <t>)</t>
    </r>
  </si>
  <si>
    <t>سید عباس میر هاشمی(داوری بخش قله ها)</t>
  </si>
  <si>
    <t>مسعود شجاعی طباطبایی(داوری بخش قله ها)</t>
  </si>
  <si>
    <t>عباس شریف نتاج (داوری بخش قله ها)</t>
  </si>
  <si>
    <t>رضا بدر السماء</t>
  </si>
  <si>
    <t>تولید متون ادبی ، لوح ها و ...(سعید اسلام زاده)</t>
  </si>
  <si>
    <t>ترجمه متون(مجتبی احمد خان)</t>
  </si>
  <si>
    <t>سفارش به مجلات ، سایتها ، مجله تندیس و اینستاگرام ،ترجمه متون</t>
  </si>
  <si>
    <r>
      <t>عکسبرداری از آثار وآماده سازی تصاویر جهت چاپ کتاب(</t>
    </r>
    <r>
      <rPr>
        <sz val="9"/>
        <color theme="1"/>
        <rFont val="B Nazanin"/>
        <charset val="178"/>
      </rPr>
      <t>فریدون قیصری پور</t>
    </r>
    <r>
      <rPr>
        <b/>
        <sz val="14"/>
        <color theme="1"/>
        <rFont val="B Nazanin"/>
        <charset val="178"/>
      </rPr>
      <t>)</t>
    </r>
  </si>
  <si>
    <t>تندیس سیب نقره ای(نقی برقه نمینی)</t>
  </si>
  <si>
    <t>اجرای سرود صحنه(طاهر پهلوان زاده)</t>
  </si>
  <si>
    <r>
      <t>کارگردانی مراسم(</t>
    </r>
    <r>
      <rPr>
        <sz val="10"/>
        <color theme="1"/>
        <rFont val="B Nazanin"/>
        <charset val="178"/>
      </rPr>
      <t>شاپور حاتمی،سیدحسین محمدپور</t>
    </r>
  </si>
  <si>
    <t>1000جلد</t>
  </si>
  <si>
    <t>خدمات نمایشگاهی :</t>
  </si>
  <si>
    <t>هزینه طراحی وچاپ بولتن افتتاحییه و اختتامیه  (آندیا گرافیک)</t>
  </si>
  <si>
    <t>پروژه هنری (محمدرضا میری)</t>
  </si>
  <si>
    <t>تولیدمحتوا،طراحی و چاپ کتاب(موسسه کانون هنر شیعی)</t>
  </si>
  <si>
    <t>مدیر هنری برتر(حمید بهجت،ابولقاسم طحانیان)</t>
  </si>
  <si>
    <t>مدیر کل برتر استانها(علی سرگزی،علیرضا نوروزی)</t>
  </si>
  <si>
    <t>هنرمندان استانها ( 380 نفر)</t>
  </si>
  <si>
    <t>مسعود نجابتی(داوری بخش قله ها)</t>
  </si>
  <si>
    <r>
      <t>امور گرافیکی و نرم افزار (</t>
    </r>
    <r>
      <rPr>
        <sz val="11"/>
        <color theme="1"/>
        <rFont val="B Nazanin"/>
        <charset val="178"/>
      </rPr>
      <t xml:space="preserve">وحید علینقی زاده </t>
    </r>
    <r>
      <rPr>
        <sz val="12"/>
        <color theme="1"/>
        <rFont val="B Nazanin"/>
        <charset val="178"/>
      </rPr>
      <t>)</t>
    </r>
  </si>
  <si>
    <t>پروژه هنری (محمد حمزئی)</t>
  </si>
  <si>
    <t>هزینه طراحی وچاپ 3 جلد ویژه نامه (آندیا گرافیک)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</si>
</sst>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color theme="1"/>
      <name val="Calibri"/>
      <family val="2"/>
      <charset val="178"/>
      <scheme val="minor"/>
    </font>
    <font>
      <b/>
      <sz val="12"/>
      <color theme="1"/>
      <name val="2  Badr"/>
      <charset val="178"/>
    </font>
    <font>
      <sz val="12"/>
      <color theme="1"/>
      <name val="Calibri"/>
      <family val="2"/>
      <charset val="178"/>
      <scheme val="minor"/>
    </font>
    <font>
      <b/>
      <sz val="12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B Badr"/>
      <charset val="178"/>
    </font>
    <font>
      <sz val="12"/>
      <color theme="1"/>
      <name val="B Badr"/>
      <charset val="178"/>
    </font>
    <font>
      <sz val="11"/>
      <color theme="1"/>
      <name val="B Badr"/>
      <charset val="178"/>
    </font>
    <font>
      <sz val="10"/>
      <color theme="1"/>
      <name val="B Badr"/>
      <charset val="178"/>
    </font>
    <font>
      <b/>
      <sz val="14"/>
      <color theme="1"/>
      <name val="B Badr"/>
      <charset val="178"/>
    </font>
    <font>
      <b/>
      <sz val="9"/>
      <color theme="1"/>
      <name val="B Badr"/>
      <charset val="178"/>
    </font>
    <font>
      <sz val="9"/>
      <color theme="1"/>
      <name val="B Badr"/>
      <charset val="178"/>
    </font>
    <font>
      <sz val="12"/>
      <color theme="1"/>
      <name val="B Titr"/>
      <charset val="178"/>
    </font>
    <font>
      <b/>
      <sz val="10"/>
      <color theme="1"/>
      <name val="B Titr"/>
      <charset val="178"/>
    </font>
    <font>
      <b/>
      <sz val="18"/>
      <color theme="1"/>
      <name val="B Titr"/>
      <charset val="178"/>
    </font>
    <font>
      <b/>
      <sz val="16"/>
      <color theme="1"/>
      <name val="B Badr"/>
      <charset val="178"/>
    </font>
    <font>
      <b/>
      <sz val="11"/>
      <color theme="1"/>
      <name val="B Zar"/>
      <charset val="178"/>
    </font>
    <font>
      <b/>
      <sz val="11"/>
      <color theme="1"/>
      <name val="B Badr"/>
      <charset val="178"/>
    </font>
    <font>
      <sz val="12"/>
      <color theme="0"/>
      <name val="B Badr"/>
      <charset val="178"/>
    </font>
    <font>
      <sz val="9"/>
      <color theme="1"/>
      <name val="B Nazanin"/>
      <charset val="178"/>
    </font>
    <font>
      <sz val="8"/>
      <color theme="1"/>
      <name val="B Badr"/>
      <charset val="178"/>
    </font>
    <font>
      <sz val="10"/>
      <color theme="1"/>
      <name val="B Titr"/>
      <charset val="178"/>
    </font>
    <font>
      <sz val="10"/>
      <color theme="1"/>
      <name val="B Mitra"/>
      <charset val="178"/>
    </font>
    <font>
      <b/>
      <sz val="10"/>
      <color theme="1"/>
      <name val="B Badr"/>
      <charset val="178"/>
    </font>
    <font>
      <sz val="8"/>
      <color theme="1"/>
      <name val="Calibri"/>
      <family val="2"/>
      <charset val="178"/>
      <scheme val="minor"/>
    </font>
    <font>
      <b/>
      <sz val="8"/>
      <color theme="1"/>
      <name val="B Titr"/>
      <charset val="178"/>
    </font>
    <font>
      <sz val="5"/>
      <color theme="1"/>
      <name val="B Badr"/>
      <charset val="178"/>
    </font>
    <font>
      <sz val="8"/>
      <name val="Calibri"/>
      <family val="2"/>
      <charset val="178"/>
      <scheme val="minor"/>
    </font>
    <font>
      <b/>
      <sz val="8"/>
      <color theme="1"/>
      <name val="B Badr"/>
      <charset val="178"/>
    </font>
    <font>
      <sz val="9"/>
      <color theme="1"/>
      <name val="B Titr"/>
      <charset val="178"/>
    </font>
    <font>
      <b/>
      <sz val="9"/>
      <color theme="1"/>
      <name val="B Titr"/>
      <charset val="178"/>
    </font>
    <font>
      <sz val="8"/>
      <color theme="1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8"/>
      <color theme="1"/>
      <name val="B Nazanin"/>
      <charset val="178"/>
    </font>
    <font>
      <sz val="11"/>
      <color theme="1"/>
      <name val="B Nazanin"/>
      <charset val="178"/>
    </font>
    <font>
      <b/>
      <sz val="8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sz val="10"/>
      <color theme="1"/>
      <name val="B Nazanin"/>
      <charset val="178"/>
    </font>
    <font>
      <sz val="12"/>
      <color theme="1"/>
      <name val="B Nazanin"/>
      <charset val="178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sz val="8"/>
      <color theme="1"/>
      <name val="B Nazanin"/>
      <charset val="178"/>
    </font>
    <font>
      <sz val="5"/>
      <color theme="1"/>
      <name val="B Nazanin"/>
      <charset val="178"/>
    </font>
    <font>
      <sz val="12"/>
      <color theme="0"/>
      <name val="B Nazanin"/>
      <charset val="178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</borders>
  <cellStyleXfs count="1">
    <xf numFmtId="0" fontId="0" fillId="0" borderId="0"/>
  </cellStyleXfs>
  <cellXfs count="715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 readingOrder="2"/>
    </xf>
    <xf numFmtId="0" fontId="6" fillId="0" borderId="17" xfId="0" applyFont="1" applyBorder="1" applyAlignment="1">
      <alignment horizontal="right" vertical="center" wrapText="1" readingOrder="2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3" fontId="6" fillId="0" borderId="3" xfId="0" applyNumberFormat="1" applyFont="1" applyBorder="1" applyAlignment="1">
      <alignment horizontal="center" vertical="center" wrapText="1" readingOrder="2"/>
    </xf>
    <xf numFmtId="0" fontId="12" fillId="0" borderId="0" xfId="0" applyFont="1"/>
    <xf numFmtId="3" fontId="6" fillId="0" borderId="5" xfId="0" applyNumberFormat="1" applyFont="1" applyBorder="1" applyAlignment="1">
      <alignment horizontal="center" vertical="center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vertical="center" wrapText="1" readingOrder="2"/>
    </xf>
    <xf numFmtId="3" fontId="5" fillId="0" borderId="15" xfId="0" applyNumberFormat="1" applyFont="1" applyBorder="1" applyAlignment="1">
      <alignment horizontal="center" vertical="center" wrapText="1" readingOrder="2"/>
    </xf>
    <xf numFmtId="0" fontId="6" fillId="0" borderId="19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center" vertical="center" wrapText="1" readingOrder="2"/>
    </xf>
    <xf numFmtId="0" fontId="5" fillId="0" borderId="3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 readingOrder="2"/>
    </xf>
    <xf numFmtId="3" fontId="2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28" xfId="0" applyFont="1" applyBorder="1" applyAlignment="1">
      <alignment horizontal="right" vertical="center" wrapText="1" readingOrder="2"/>
    </xf>
    <xf numFmtId="0" fontId="5" fillId="0" borderId="9" xfId="0" applyFont="1" applyBorder="1" applyAlignment="1">
      <alignment horizontal="center" vertical="center" wrapText="1" readingOrder="2"/>
    </xf>
    <xf numFmtId="3" fontId="6" fillId="0" borderId="9" xfId="0" applyNumberFormat="1" applyFont="1" applyBorder="1" applyAlignment="1">
      <alignment horizontal="center" vertical="center" wrapText="1" readingOrder="2"/>
    </xf>
    <xf numFmtId="3" fontId="7" fillId="0" borderId="1" xfId="0" applyNumberFormat="1" applyFont="1" applyBorder="1" applyAlignment="1">
      <alignment horizontal="center" vertical="center" wrapText="1" readingOrder="2"/>
    </xf>
    <xf numFmtId="3" fontId="8" fillId="0" borderId="1" xfId="0" applyNumberFormat="1" applyFont="1" applyBorder="1" applyAlignment="1">
      <alignment horizontal="center" vertical="center" wrapText="1" readingOrder="2"/>
    </xf>
    <xf numFmtId="3" fontId="8" fillId="0" borderId="5" xfId="0" applyNumberFormat="1" applyFont="1" applyBorder="1" applyAlignment="1">
      <alignment horizontal="center" vertical="center" wrapText="1" readingOrder="2"/>
    </xf>
    <xf numFmtId="3" fontId="6" fillId="0" borderId="12" xfId="0" applyNumberFormat="1" applyFont="1" applyBorder="1" applyAlignment="1">
      <alignment horizontal="center" vertical="center" wrapText="1" readingOrder="2"/>
    </xf>
    <xf numFmtId="3" fontId="1" fillId="0" borderId="15" xfId="0" applyNumberFormat="1" applyFont="1" applyBorder="1" applyAlignment="1">
      <alignment horizontal="center" vertical="center" wrapText="1" readingOrder="2"/>
    </xf>
    <xf numFmtId="0" fontId="9" fillId="0" borderId="20" xfId="0" applyFont="1" applyBorder="1" applyAlignment="1">
      <alignment horizontal="right" vertical="center" wrapText="1" readingOrder="2"/>
    </xf>
    <xf numFmtId="3" fontId="6" fillId="0" borderId="21" xfId="0" applyNumberFormat="1" applyFont="1" applyBorder="1" applyAlignment="1">
      <alignment horizontal="center" wrapText="1" readingOrder="2"/>
    </xf>
    <xf numFmtId="0" fontId="5" fillId="0" borderId="31" xfId="0" applyFont="1" applyBorder="1" applyAlignment="1">
      <alignment horizontal="center" vertical="center" wrapText="1" readingOrder="2"/>
    </xf>
    <xf numFmtId="3" fontId="6" fillId="0" borderId="31" xfId="0" applyNumberFormat="1" applyFont="1" applyBorder="1" applyAlignment="1">
      <alignment horizontal="center" vertical="center" wrapText="1" readingOrder="2"/>
    </xf>
    <xf numFmtId="0" fontId="6" fillId="0" borderId="36" xfId="0" applyFont="1" applyBorder="1" applyAlignment="1">
      <alignment horizontal="right" vertical="center" wrapText="1" readingOrder="2"/>
    </xf>
    <xf numFmtId="3" fontId="8" fillId="0" borderId="31" xfId="0" applyNumberFormat="1" applyFont="1" applyBorder="1" applyAlignment="1">
      <alignment horizontal="right" vertical="center" wrapText="1" readingOrder="2"/>
    </xf>
    <xf numFmtId="0" fontId="11" fillId="0" borderId="30" xfId="0" applyFont="1" applyBorder="1" applyAlignment="1">
      <alignment horizontal="center" vertical="center" wrapText="1" readingOrder="2"/>
    </xf>
    <xf numFmtId="3" fontId="7" fillId="0" borderId="30" xfId="0" applyNumberFormat="1" applyFont="1" applyBorder="1" applyAlignment="1">
      <alignment horizontal="center" vertical="center" wrapText="1" readingOrder="2"/>
    </xf>
    <xf numFmtId="0" fontId="10" fillId="0" borderId="21" xfId="0" applyFont="1" applyBorder="1" applyAlignment="1">
      <alignment horizontal="center" vertical="center" wrapText="1" readingOrder="2"/>
    </xf>
    <xf numFmtId="0" fontId="6" fillId="0" borderId="40" xfId="0" applyFont="1" applyBorder="1" applyAlignment="1">
      <alignment horizontal="center" vertical="center" wrapText="1" readingOrder="2"/>
    </xf>
    <xf numFmtId="3" fontId="6" fillId="0" borderId="40" xfId="0" applyNumberFormat="1" applyFont="1" applyBorder="1" applyAlignment="1">
      <alignment horizontal="center" vertical="center" wrapText="1" readingOrder="2"/>
    </xf>
    <xf numFmtId="3" fontId="5" fillId="0" borderId="40" xfId="0" applyNumberFormat="1" applyFont="1" applyBorder="1" applyAlignment="1">
      <alignment horizontal="center" vertical="center" wrapText="1" readingOrder="2"/>
    </xf>
    <xf numFmtId="3" fontId="5" fillId="0" borderId="21" xfId="0" applyNumberFormat="1" applyFont="1" applyBorder="1" applyAlignment="1">
      <alignment horizontal="center" vertical="center" wrapText="1" readingOrder="2"/>
    </xf>
    <xf numFmtId="0" fontId="8" fillId="0" borderId="40" xfId="0" applyFont="1" applyBorder="1" applyAlignment="1">
      <alignment horizontal="center" vertical="center" wrapText="1" readingOrder="2"/>
    </xf>
    <xf numFmtId="0" fontId="10" fillId="0" borderId="40" xfId="0" applyFont="1" applyBorder="1" applyAlignment="1">
      <alignment horizontal="center" vertical="center" wrapText="1" readingOrder="2"/>
    </xf>
    <xf numFmtId="0" fontId="10" fillId="0" borderId="31" xfId="0" applyFont="1" applyBorder="1" applyAlignment="1">
      <alignment horizontal="center" vertical="center" wrapText="1" readingOrder="2"/>
    </xf>
    <xf numFmtId="3" fontId="8" fillId="0" borderId="31" xfId="0" applyNumberFormat="1" applyFont="1" applyBorder="1" applyAlignment="1">
      <alignment horizontal="center" vertical="center" wrapText="1" readingOrder="2"/>
    </xf>
    <xf numFmtId="0" fontId="9" fillId="0" borderId="46" xfId="0" applyFont="1" applyBorder="1" applyAlignment="1">
      <alignment horizontal="right" vertical="center" wrapText="1" readingOrder="2"/>
    </xf>
    <xf numFmtId="3" fontId="8" fillId="0" borderId="30" xfId="0" applyNumberFormat="1" applyFont="1" applyBorder="1" applyAlignment="1">
      <alignment vertical="center" wrapText="1" readingOrder="2"/>
    </xf>
    <xf numFmtId="3" fontId="8" fillId="0" borderId="40" xfId="0" applyNumberFormat="1" applyFont="1" applyBorder="1" applyAlignment="1">
      <alignment horizontal="right" vertical="center" wrapText="1" readingOrder="2"/>
    </xf>
    <xf numFmtId="3" fontId="6" fillId="0" borderId="30" xfId="0" applyNumberFormat="1" applyFont="1" applyBorder="1" applyAlignment="1">
      <alignment horizontal="center" vertical="center" wrapText="1" readingOrder="2"/>
    </xf>
    <xf numFmtId="0" fontId="8" fillId="0" borderId="0" xfId="0" applyFont="1"/>
    <xf numFmtId="3" fontId="6" fillId="0" borderId="4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5" fillId="0" borderId="59" xfId="0" applyFont="1" applyBorder="1" applyAlignment="1">
      <alignment horizontal="right" vertical="center" wrapText="1" readingOrder="2"/>
    </xf>
    <xf numFmtId="0" fontId="9" fillId="0" borderId="60" xfId="0" applyFont="1" applyBorder="1" applyAlignment="1">
      <alignment horizontal="right" vertical="center" wrapText="1" readingOrder="2"/>
    </xf>
    <xf numFmtId="0" fontId="6" fillId="0" borderId="61" xfId="0" applyFont="1" applyBorder="1" applyAlignment="1">
      <alignment horizontal="right" vertical="center" wrapText="1" readingOrder="2"/>
    </xf>
    <xf numFmtId="0" fontId="6" fillId="0" borderId="62" xfId="0" applyFont="1" applyBorder="1" applyAlignment="1">
      <alignment horizontal="right" vertical="center" wrapText="1" readingOrder="2"/>
    </xf>
    <xf numFmtId="0" fontId="5" fillId="0" borderId="63" xfId="0" applyFont="1" applyBorder="1" applyAlignment="1">
      <alignment horizontal="right" vertical="center" wrapText="1" readingOrder="2"/>
    </xf>
    <xf numFmtId="0" fontId="11" fillId="0" borderId="36" xfId="0" applyFont="1" applyBorder="1" applyAlignment="1">
      <alignment horizontal="right" vertical="center" wrapText="1" readingOrder="2"/>
    </xf>
    <xf numFmtId="0" fontId="7" fillId="0" borderId="61" xfId="0" applyFont="1" applyBorder="1" applyAlignment="1">
      <alignment horizontal="right" vertical="center" wrapText="1" readingOrder="2"/>
    </xf>
    <xf numFmtId="0" fontId="6" fillId="0" borderId="64" xfId="0" applyFont="1" applyBorder="1" applyAlignment="1">
      <alignment vertical="center" wrapText="1"/>
    </xf>
    <xf numFmtId="0" fontId="6" fillId="0" borderId="65" xfId="0" applyFont="1" applyBorder="1" applyAlignment="1">
      <alignment vertical="center"/>
    </xf>
    <xf numFmtId="0" fontId="5" fillId="0" borderId="19" xfId="0" applyFont="1" applyBorder="1" applyAlignment="1">
      <alignment horizontal="right" vertical="center" wrapText="1" readingOrder="2"/>
    </xf>
    <xf numFmtId="0" fontId="15" fillId="0" borderId="58" xfId="0" applyFont="1" applyBorder="1" applyAlignment="1">
      <alignment horizontal="center" vertical="center" wrapText="1" readingOrder="2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8" fillId="0" borderId="0" xfId="0" applyNumberFormat="1" applyFont="1"/>
    <xf numFmtId="0" fontId="6" fillId="0" borderId="21" xfId="0" applyFont="1" applyBorder="1" applyAlignment="1">
      <alignment horizontal="center" vertical="center" wrapText="1" readingOrder="2"/>
    </xf>
    <xf numFmtId="0" fontId="6" fillId="0" borderId="5" xfId="0" applyFont="1" applyBorder="1" applyAlignment="1">
      <alignment horizontal="center" vertical="center" wrapText="1" readingOrder="2"/>
    </xf>
    <xf numFmtId="0" fontId="18" fillId="0" borderId="0" xfId="0" applyFont="1"/>
    <xf numFmtId="3" fontId="7" fillId="0" borderId="21" xfId="0" applyNumberFormat="1" applyFont="1" applyBorder="1" applyAlignment="1">
      <alignment horizontal="center" vertical="center" wrapText="1" readingOrder="2"/>
    </xf>
    <xf numFmtId="3" fontId="19" fillId="0" borderId="15" xfId="0" applyNumberFormat="1" applyFont="1" applyBorder="1" applyAlignment="1">
      <alignment horizontal="center" vertical="center"/>
    </xf>
    <xf numFmtId="3" fontId="20" fillId="0" borderId="13" xfId="0" applyNumberFormat="1" applyFont="1" applyBorder="1" applyAlignment="1">
      <alignment horizontal="center" vertical="center"/>
    </xf>
    <xf numFmtId="3" fontId="20" fillId="0" borderId="35" xfId="0" applyNumberFormat="1" applyFont="1" applyBorder="1" applyAlignment="1">
      <alignment horizontal="center" vertical="center" wrapText="1" readingOrder="2"/>
    </xf>
    <xf numFmtId="3" fontId="11" fillId="0" borderId="31" xfId="0" applyNumberFormat="1" applyFont="1" applyBorder="1" applyAlignment="1">
      <alignment horizontal="center" vertical="center" wrapText="1" readingOrder="2"/>
    </xf>
    <xf numFmtId="3" fontId="11" fillId="0" borderId="1" xfId="0" applyNumberFormat="1" applyFont="1" applyBorder="1" applyAlignment="1">
      <alignment horizontal="center" vertical="center" wrapText="1" readingOrder="2"/>
    </xf>
    <xf numFmtId="3" fontId="11" fillId="0" borderId="21" xfId="0" applyNumberFormat="1" applyFont="1" applyBorder="1" applyAlignment="1">
      <alignment horizontal="center" vertical="center" wrapText="1" readingOrder="2"/>
    </xf>
    <xf numFmtId="3" fontId="11" fillId="0" borderId="32" xfId="0" applyNumberFormat="1" applyFont="1" applyBorder="1" applyAlignment="1">
      <alignment horizontal="center" vertical="center" wrapText="1" readingOrder="2"/>
    </xf>
    <xf numFmtId="3" fontId="20" fillId="0" borderId="3" xfId="0" applyNumberFormat="1" applyFont="1" applyBorder="1" applyAlignment="1">
      <alignment horizontal="center" vertical="center" wrapText="1" readingOrder="2"/>
    </xf>
    <xf numFmtId="0" fontId="9" fillId="0" borderId="15" xfId="0" applyFont="1" applyBorder="1" applyAlignment="1">
      <alignment horizontal="center" vertical="center" wrapText="1" readingOrder="2"/>
    </xf>
    <xf numFmtId="3" fontId="7" fillId="0" borderId="3" xfId="0" applyNumberFormat="1" applyFont="1" applyBorder="1" applyAlignment="1">
      <alignment horizontal="center" vertical="center" wrapText="1" readingOrder="2"/>
    </xf>
    <xf numFmtId="3" fontId="7" fillId="0" borderId="4" xfId="0" applyNumberFormat="1" applyFont="1" applyBorder="1" applyAlignment="1">
      <alignment horizontal="center" vertical="center" wrapText="1" readingOrder="2"/>
    </xf>
    <xf numFmtId="49" fontId="9" fillId="0" borderId="15" xfId="0" applyNumberFormat="1" applyFont="1" applyBorder="1" applyAlignment="1">
      <alignment horizontal="center" vertical="center" wrapText="1" readingOrder="2"/>
    </xf>
    <xf numFmtId="3" fontId="8" fillId="0" borderId="21" xfId="0" applyNumberFormat="1" applyFont="1" applyBorder="1" applyAlignment="1">
      <alignment horizontal="center" vertical="center" wrapText="1" readingOrder="2"/>
    </xf>
    <xf numFmtId="3" fontId="6" fillId="0" borderId="21" xfId="0" applyNumberFormat="1" applyFont="1" applyBorder="1" applyAlignment="1">
      <alignment horizontal="center" vertical="center" wrapText="1" readingOrder="2"/>
    </xf>
    <xf numFmtId="3" fontId="8" fillId="0" borderId="15" xfId="0" applyNumberFormat="1" applyFont="1" applyBorder="1" applyAlignment="1">
      <alignment horizontal="center" vertical="center"/>
    </xf>
    <xf numFmtId="3" fontId="8" fillId="0" borderId="53" xfId="0" applyNumberFormat="1" applyFont="1" applyBorder="1" applyAlignment="1">
      <alignment horizontal="center" vertical="center"/>
    </xf>
    <xf numFmtId="3" fontId="8" fillId="0" borderId="54" xfId="0" applyNumberFormat="1" applyFont="1" applyBorder="1" applyAlignment="1">
      <alignment horizontal="center" vertical="center"/>
    </xf>
    <xf numFmtId="3" fontId="8" fillId="0" borderId="52" xfId="0" applyNumberFormat="1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 wrapText="1" readingOrder="2"/>
    </xf>
    <xf numFmtId="3" fontId="13" fillId="0" borderId="15" xfId="0" applyNumberFormat="1" applyFont="1" applyBorder="1" applyAlignment="1">
      <alignment horizontal="center" vertical="center" wrapText="1" readingOrder="2"/>
    </xf>
    <xf numFmtId="3" fontId="21" fillId="0" borderId="15" xfId="0" applyNumberFormat="1" applyFont="1" applyBorder="1" applyAlignment="1">
      <alignment horizontal="center" vertical="center"/>
    </xf>
    <xf numFmtId="0" fontId="20" fillId="0" borderId="19" xfId="0" applyFont="1" applyBorder="1" applyAlignment="1">
      <alignment horizontal="right" vertical="center" wrapText="1" readingOrder="2"/>
    </xf>
    <xf numFmtId="3" fontId="8" fillId="0" borderId="26" xfId="0" applyNumberFormat="1" applyFont="1" applyBorder="1" applyAlignment="1">
      <alignment horizontal="center" vertical="center" wrapText="1" readingOrder="2"/>
    </xf>
    <xf numFmtId="3" fontId="8" fillId="0" borderId="16" xfId="0" applyNumberFormat="1" applyFont="1" applyBorder="1" applyAlignment="1">
      <alignment horizontal="center" vertical="center" wrapText="1" readingOrder="2"/>
    </xf>
    <xf numFmtId="3" fontId="8" fillId="0" borderId="14" xfId="0" applyNumberFormat="1" applyFont="1" applyBorder="1" applyAlignment="1">
      <alignment horizontal="center" vertical="center" wrapText="1" readingOrder="2"/>
    </xf>
    <xf numFmtId="3" fontId="8" fillId="0" borderId="44" xfId="0" applyNumberFormat="1" applyFont="1" applyBorder="1" applyAlignment="1">
      <alignment horizontal="center" vertical="center" wrapText="1" readingOrder="2"/>
    </xf>
    <xf numFmtId="3" fontId="8" fillId="0" borderId="37" xfId="0" applyNumberFormat="1" applyFont="1" applyBorder="1" applyAlignment="1">
      <alignment horizontal="center" vertical="center" wrapText="1" readingOrder="2"/>
    </xf>
    <xf numFmtId="3" fontId="8" fillId="0" borderId="37" xfId="0" applyNumberFormat="1" applyFont="1" applyBorder="1" applyAlignment="1">
      <alignment vertical="center" wrapText="1" readingOrder="2"/>
    </xf>
    <xf numFmtId="3" fontId="8" fillId="0" borderId="2" xfId="0" applyNumberFormat="1" applyFont="1" applyBorder="1" applyAlignment="1">
      <alignment horizontal="center" vertical="center" wrapText="1" readingOrder="2"/>
    </xf>
    <xf numFmtId="3" fontId="8" fillId="0" borderId="38" xfId="0" applyNumberFormat="1" applyFont="1" applyBorder="1" applyAlignment="1">
      <alignment horizontal="center" vertical="center" wrapText="1" readingOrder="2"/>
    </xf>
    <xf numFmtId="3" fontId="8" fillId="0" borderId="18" xfId="0" applyNumberFormat="1" applyFont="1" applyBorder="1" applyAlignment="1">
      <alignment horizontal="center" vertical="center" wrapText="1" readingOrder="2"/>
    </xf>
    <xf numFmtId="3" fontId="8" fillId="0" borderId="49" xfId="0" applyNumberFormat="1" applyFont="1" applyBorder="1" applyAlignment="1">
      <alignment horizontal="center" vertical="center" wrapText="1" readingOrder="2"/>
    </xf>
    <xf numFmtId="3" fontId="8" fillId="0" borderId="42" xfId="0" applyNumberFormat="1" applyFont="1" applyBorder="1" applyAlignment="1">
      <alignment horizontal="center" vertical="center" wrapText="1" readingOrder="2"/>
    </xf>
    <xf numFmtId="3" fontId="8" fillId="0" borderId="41" xfId="0" applyNumberFormat="1" applyFont="1" applyBorder="1" applyAlignment="1">
      <alignment horizontal="center" vertical="center" wrapText="1" readingOrder="2"/>
    </xf>
    <xf numFmtId="3" fontId="8" fillId="0" borderId="8" xfId="0" applyNumberFormat="1" applyFont="1" applyBorder="1" applyAlignment="1">
      <alignment horizontal="center" vertical="center" wrapText="1" readingOrder="2"/>
    </xf>
    <xf numFmtId="0" fontId="23" fillId="0" borderId="41" xfId="0" applyFont="1" applyBorder="1" applyAlignment="1">
      <alignment vertical="center" wrapText="1" readingOrder="2"/>
    </xf>
    <xf numFmtId="3" fontId="8" fillId="0" borderId="42" xfId="0" applyNumberFormat="1" applyFont="1" applyBorder="1" applyAlignment="1">
      <alignment horizontal="center" vertical="center"/>
    </xf>
    <xf numFmtId="3" fontId="8" fillId="0" borderId="37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3" fontId="8" fillId="0" borderId="47" xfId="0" applyNumberFormat="1" applyFont="1" applyBorder="1" applyAlignment="1">
      <alignment horizontal="center" vertical="center"/>
    </xf>
    <xf numFmtId="3" fontId="8" fillId="0" borderId="48" xfId="0" applyNumberFormat="1" applyFont="1" applyBorder="1" applyAlignment="1">
      <alignment horizontal="center" vertical="center"/>
    </xf>
    <xf numFmtId="3" fontId="8" fillId="0" borderId="51" xfId="0" applyNumberFormat="1" applyFont="1" applyBorder="1" applyAlignment="1">
      <alignment horizontal="center" vertical="center"/>
    </xf>
    <xf numFmtId="3" fontId="8" fillId="0" borderId="50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 wrapText="1" readingOrder="2"/>
    </xf>
    <xf numFmtId="0" fontId="10" fillId="0" borderId="3" xfId="0" applyFont="1" applyBorder="1" applyAlignment="1">
      <alignment horizontal="center" vertical="center" wrapText="1" readingOrder="2"/>
    </xf>
    <xf numFmtId="0" fontId="11" fillId="0" borderId="40" xfId="0" applyFont="1" applyBorder="1" applyAlignment="1">
      <alignment horizontal="center" vertical="center" wrapText="1" readingOrder="2"/>
    </xf>
    <xf numFmtId="0" fontId="11" fillId="0" borderId="31" xfId="0" applyFont="1" applyBorder="1" applyAlignment="1">
      <alignment horizontal="center" vertical="center" wrapText="1" readingOrder="2"/>
    </xf>
    <xf numFmtId="0" fontId="11" fillId="0" borderId="32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21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3" fontId="11" fillId="0" borderId="39" xfId="0" applyNumberFormat="1" applyFont="1" applyBorder="1" applyAlignment="1">
      <alignment horizontal="center" vertical="center" wrapText="1" readingOrder="2"/>
    </xf>
    <xf numFmtId="0" fontId="13" fillId="0" borderId="15" xfId="0" applyFont="1" applyBorder="1" applyAlignment="1">
      <alignment horizontal="center" vertical="center" textRotation="180" wrapText="1" readingOrder="2"/>
    </xf>
    <xf numFmtId="3" fontId="24" fillId="0" borderId="0" xfId="0" applyNumberFormat="1" applyFont="1" applyAlignment="1">
      <alignment horizontal="center" vertical="center"/>
    </xf>
    <xf numFmtId="0" fontId="25" fillId="0" borderId="15" xfId="0" applyFont="1" applyBorder="1" applyAlignment="1">
      <alignment horizontal="center" vertical="center" wrapText="1" readingOrder="2"/>
    </xf>
    <xf numFmtId="3" fontId="8" fillId="0" borderId="69" xfId="0" applyNumberFormat="1" applyFont="1" applyBorder="1" applyAlignment="1">
      <alignment horizontal="center" vertical="center"/>
    </xf>
    <xf numFmtId="3" fontId="8" fillId="0" borderId="52" xfId="0" applyNumberFormat="1" applyFont="1" applyBorder="1" applyAlignment="1">
      <alignment vertical="center"/>
    </xf>
    <xf numFmtId="3" fontId="8" fillId="0" borderId="53" xfId="0" applyNumberFormat="1" applyFont="1" applyBorder="1" applyAlignment="1">
      <alignment vertical="center"/>
    </xf>
    <xf numFmtId="3" fontId="8" fillId="0" borderId="55" xfId="0" applyNumberFormat="1" applyFont="1" applyBorder="1" applyAlignment="1">
      <alignment vertical="center"/>
    </xf>
    <xf numFmtId="3" fontId="8" fillId="0" borderId="44" xfId="0" applyNumberFormat="1" applyFont="1" applyBorder="1" applyAlignment="1">
      <alignment horizontal="center" vertical="center"/>
    </xf>
    <xf numFmtId="0" fontId="6" fillId="0" borderId="71" xfId="0" applyFont="1" applyBorder="1" applyAlignment="1">
      <alignment horizontal="right" vertical="center" wrapText="1" readingOrder="2"/>
    </xf>
    <xf numFmtId="0" fontId="6" fillId="0" borderId="70" xfId="0" applyFont="1" applyBorder="1" applyAlignment="1">
      <alignment horizontal="right" vertical="center" wrapText="1" readingOrder="2"/>
    </xf>
    <xf numFmtId="3" fontId="8" fillId="0" borderId="74" xfId="0" applyNumberFormat="1" applyFont="1" applyBorder="1" applyAlignment="1">
      <alignment horizontal="center" vertical="center"/>
    </xf>
    <xf numFmtId="3" fontId="20" fillId="0" borderId="9" xfId="0" applyNumberFormat="1" applyFont="1" applyBorder="1" applyAlignment="1">
      <alignment horizontal="center" vertical="center"/>
    </xf>
    <xf numFmtId="3" fontId="8" fillId="0" borderId="64" xfId="0" applyNumberFormat="1" applyFont="1" applyBorder="1" applyAlignment="1">
      <alignment horizontal="center" vertical="center"/>
    </xf>
    <xf numFmtId="3" fontId="8" fillId="0" borderId="65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right" vertical="center" wrapText="1" readingOrder="2"/>
    </xf>
    <xf numFmtId="0" fontId="14" fillId="0" borderId="57" xfId="0" applyFont="1" applyBorder="1" applyAlignment="1">
      <alignment vertical="center" wrapText="1" readingOrder="2"/>
    </xf>
    <xf numFmtId="0" fontId="14" fillId="0" borderId="58" xfId="0" applyFont="1" applyBorder="1" applyAlignment="1">
      <alignment vertical="center" wrapText="1" readingOrder="2"/>
    </xf>
    <xf numFmtId="0" fontId="10" fillId="0" borderId="32" xfId="0" applyFont="1" applyBorder="1" applyAlignment="1">
      <alignment horizontal="center" vertical="center" wrapText="1" readingOrder="2"/>
    </xf>
    <xf numFmtId="0" fontId="26" fillId="0" borderId="30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center" vertical="center" wrapText="1" readingOrder="2"/>
    </xf>
    <xf numFmtId="0" fontId="10" fillId="0" borderId="30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13" xfId="0" applyFont="1" applyBorder="1" applyAlignment="1">
      <alignment horizontal="center" vertical="center" wrapText="1" readingOrder="2"/>
    </xf>
    <xf numFmtId="0" fontId="10" fillId="0" borderId="35" xfId="0" applyFont="1" applyBorder="1" applyAlignment="1">
      <alignment horizontal="center" vertical="center" wrapText="1" readingOrder="2"/>
    </xf>
    <xf numFmtId="3" fontId="17" fillId="0" borderId="15" xfId="0" applyNumberFormat="1" applyFont="1" applyBorder="1" applyAlignment="1">
      <alignment horizontal="center" vertical="center" wrapText="1" readingOrder="2"/>
    </xf>
    <xf numFmtId="0" fontId="9" fillId="2" borderId="20" xfId="0" applyFont="1" applyFill="1" applyBorder="1" applyAlignment="1">
      <alignment horizontal="right" vertical="center" wrapText="1" readingOrder="2"/>
    </xf>
    <xf numFmtId="0" fontId="11" fillId="2" borderId="21" xfId="0" applyFont="1" applyFill="1" applyBorder="1" applyAlignment="1">
      <alignment horizontal="center" vertical="center" wrapText="1" readingOrder="2"/>
    </xf>
    <xf numFmtId="3" fontId="6" fillId="2" borderId="21" xfId="0" applyNumberFormat="1" applyFont="1" applyFill="1" applyBorder="1" applyAlignment="1">
      <alignment horizontal="center" vertical="center" wrapText="1" readingOrder="2"/>
    </xf>
    <xf numFmtId="3" fontId="8" fillId="2" borderId="37" xfId="0" applyNumberFormat="1" applyFont="1" applyFill="1" applyBorder="1" applyAlignment="1">
      <alignment vertical="center" wrapText="1" readingOrder="2"/>
    </xf>
    <xf numFmtId="0" fontId="5" fillId="2" borderId="17" xfId="0" applyFont="1" applyFill="1" applyBorder="1" applyAlignment="1">
      <alignment horizontal="right" vertical="center" wrapText="1" readingOrder="2"/>
    </xf>
    <xf numFmtId="0" fontId="23" fillId="2" borderId="1" xfId="0" applyFont="1" applyFill="1" applyBorder="1" applyAlignment="1">
      <alignment horizontal="center" vertical="center" wrapText="1" readingOrder="2"/>
    </xf>
    <xf numFmtId="3" fontId="8" fillId="2" borderId="1" xfId="0" applyNumberFormat="1" applyFont="1" applyFill="1" applyBorder="1" applyAlignment="1">
      <alignment horizontal="center" vertical="center" wrapText="1" readingOrder="2"/>
    </xf>
    <xf numFmtId="3" fontId="8" fillId="2" borderId="2" xfId="0" applyNumberFormat="1" applyFont="1" applyFill="1" applyBorder="1" applyAlignment="1">
      <alignment horizontal="center" vertical="center" wrapText="1" readingOrder="2"/>
    </xf>
    <xf numFmtId="0" fontId="6" fillId="2" borderId="17" xfId="0" applyFont="1" applyFill="1" applyBorder="1" applyAlignment="1">
      <alignment horizontal="right" vertical="center" wrapText="1" readingOrder="2"/>
    </xf>
    <xf numFmtId="0" fontId="6" fillId="2" borderId="36" xfId="0" applyFont="1" applyFill="1" applyBorder="1" applyAlignment="1">
      <alignment horizontal="right" vertical="center" wrapText="1" readingOrder="2"/>
    </xf>
    <xf numFmtId="0" fontId="23" fillId="2" borderId="32" xfId="0" applyFont="1" applyFill="1" applyBorder="1" applyAlignment="1">
      <alignment horizontal="center" vertical="center" wrapText="1" readingOrder="2"/>
    </xf>
    <xf numFmtId="3" fontId="8" fillId="2" borderId="32" xfId="0" applyNumberFormat="1" applyFont="1" applyFill="1" applyBorder="1" applyAlignment="1">
      <alignment horizontal="center" vertical="center" wrapText="1" readingOrder="2"/>
    </xf>
    <xf numFmtId="3" fontId="8" fillId="2" borderId="33" xfId="0" applyNumberFormat="1" applyFont="1" applyFill="1" applyBorder="1" applyAlignment="1">
      <alignment horizontal="center" vertical="center" wrapText="1" readingOrder="2"/>
    </xf>
    <xf numFmtId="0" fontId="11" fillId="0" borderId="21" xfId="0" applyFont="1" applyBorder="1" applyAlignment="1">
      <alignment vertical="center" wrapText="1" readingOrder="2"/>
    </xf>
    <xf numFmtId="0" fontId="11" fillId="0" borderId="5" xfId="0" applyFont="1" applyBorder="1" applyAlignment="1">
      <alignment vertical="center" wrapText="1" readingOrder="2"/>
    </xf>
    <xf numFmtId="3" fontId="8" fillId="2" borderId="7" xfId="0" applyNumberFormat="1" applyFont="1" applyFill="1" applyBorder="1" applyAlignment="1">
      <alignment horizontal="center" vertical="center" wrapText="1" readingOrder="2"/>
    </xf>
    <xf numFmtId="0" fontId="10" fillId="2" borderId="1" xfId="0" applyFont="1" applyFill="1" applyBorder="1" applyAlignment="1">
      <alignment horizontal="center" vertical="center" wrapText="1" readingOrder="2"/>
    </xf>
    <xf numFmtId="3" fontId="8" fillId="2" borderId="18" xfId="0" applyNumberFormat="1" applyFont="1" applyFill="1" applyBorder="1" applyAlignment="1">
      <alignment horizontal="center" vertical="center" wrapText="1" readingOrder="2"/>
    </xf>
    <xf numFmtId="0" fontId="10" fillId="2" borderId="32" xfId="0" applyFont="1" applyFill="1" applyBorder="1" applyAlignment="1">
      <alignment horizontal="center" vertical="center" wrapText="1" readingOrder="2"/>
    </xf>
    <xf numFmtId="0" fontId="10" fillId="2" borderId="31" xfId="0" applyFont="1" applyFill="1" applyBorder="1" applyAlignment="1">
      <alignment horizontal="center" vertical="center" wrapText="1" readingOrder="2"/>
    </xf>
    <xf numFmtId="3" fontId="11" fillId="0" borderId="73" xfId="0" applyNumberFormat="1" applyFont="1" applyBorder="1" applyAlignment="1">
      <alignment horizontal="center" vertical="center" wrapText="1" readingOrder="2"/>
    </xf>
    <xf numFmtId="0" fontId="6" fillId="2" borderId="21" xfId="0" applyFont="1" applyFill="1" applyBorder="1" applyAlignment="1">
      <alignment horizontal="center" vertical="center" wrapText="1" readingOrder="2"/>
    </xf>
    <xf numFmtId="3" fontId="8" fillId="2" borderId="37" xfId="0" applyNumberFormat="1" applyFont="1" applyFill="1" applyBorder="1" applyAlignment="1">
      <alignment horizontal="center" vertical="center" wrapText="1" readingOrder="2"/>
    </xf>
    <xf numFmtId="0" fontId="6" fillId="2" borderId="62" xfId="0" applyFont="1" applyFill="1" applyBorder="1" applyAlignment="1">
      <alignment horizontal="right" vertical="center" wrapText="1" readingOrder="2"/>
    </xf>
    <xf numFmtId="0" fontId="6" fillId="2" borderId="1" xfId="0" applyFont="1" applyFill="1" applyBorder="1" applyAlignment="1">
      <alignment horizontal="center" vertical="center" wrapText="1" readingOrder="2"/>
    </xf>
    <xf numFmtId="3" fontId="6" fillId="2" borderId="1" xfId="0" applyNumberFormat="1" applyFont="1" applyFill="1" applyBorder="1" applyAlignment="1">
      <alignment horizontal="center" vertical="center" wrapText="1" readingOrder="2"/>
    </xf>
    <xf numFmtId="0" fontId="6" fillId="2" borderId="61" xfId="0" applyFont="1" applyFill="1" applyBorder="1" applyAlignment="1">
      <alignment horizontal="right" vertical="center" wrapText="1" readingOrder="2"/>
    </xf>
    <xf numFmtId="0" fontId="5" fillId="2" borderId="31" xfId="0" applyFont="1" applyFill="1" applyBorder="1" applyAlignment="1">
      <alignment horizontal="center" vertical="center" wrapText="1" readingOrder="2"/>
    </xf>
    <xf numFmtId="3" fontId="6" fillId="2" borderId="31" xfId="0" applyNumberFormat="1" applyFont="1" applyFill="1" applyBorder="1" applyAlignment="1">
      <alignment horizontal="center" vertical="center" wrapText="1" readingOrder="2"/>
    </xf>
    <xf numFmtId="3" fontId="8" fillId="2" borderId="42" xfId="0" applyNumberFormat="1" applyFont="1" applyFill="1" applyBorder="1" applyAlignment="1">
      <alignment horizontal="center" vertical="center" wrapText="1" readingOrder="2"/>
    </xf>
    <xf numFmtId="0" fontId="7" fillId="0" borderId="64" xfId="0" applyFont="1" applyBorder="1" applyAlignment="1">
      <alignment vertical="center" wrapText="1"/>
    </xf>
    <xf numFmtId="0" fontId="6" fillId="2" borderId="19" xfId="0" applyFont="1" applyFill="1" applyBorder="1" applyAlignment="1">
      <alignment horizontal="right" vertical="center" wrapText="1" readingOrder="2"/>
    </xf>
    <xf numFmtId="3" fontId="8" fillId="2" borderId="6" xfId="0" applyNumberFormat="1" applyFont="1" applyFill="1" applyBorder="1" applyAlignment="1">
      <alignment horizontal="center" vertical="center" wrapText="1" readingOrder="2"/>
    </xf>
    <xf numFmtId="3" fontId="11" fillId="2" borderId="1" xfId="0" applyNumberFormat="1" applyFont="1" applyFill="1" applyBorder="1" applyAlignment="1">
      <alignment horizontal="center" vertical="center" wrapText="1" readingOrder="2"/>
    </xf>
    <xf numFmtId="0" fontId="10" fillId="2" borderId="3" xfId="0" applyFont="1" applyFill="1" applyBorder="1" applyAlignment="1">
      <alignment horizontal="center" vertical="center" wrapText="1" readingOrder="2"/>
    </xf>
    <xf numFmtId="3" fontId="11" fillId="2" borderId="3" xfId="0" applyNumberFormat="1" applyFont="1" applyFill="1" applyBorder="1" applyAlignment="1">
      <alignment horizontal="center" vertical="center" wrapText="1" readingOrder="2"/>
    </xf>
    <xf numFmtId="0" fontId="9" fillId="2" borderId="17" xfId="0" applyFont="1" applyFill="1" applyBorder="1" applyAlignment="1">
      <alignment horizontal="right" vertical="top" wrapText="1" readingOrder="2"/>
    </xf>
    <xf numFmtId="0" fontId="26" fillId="2" borderId="5" xfId="0" applyFont="1" applyFill="1" applyBorder="1" applyAlignment="1">
      <alignment horizontal="center" vertical="center" wrapText="1" readingOrder="2"/>
    </xf>
    <xf numFmtId="0" fontId="6" fillId="2" borderId="28" xfId="0" applyFont="1" applyFill="1" applyBorder="1" applyAlignment="1">
      <alignment horizontal="right" vertical="center" wrapText="1" readingOrder="2"/>
    </xf>
    <xf numFmtId="0" fontId="28" fillId="2" borderId="5" xfId="0" applyFont="1" applyFill="1" applyBorder="1" applyAlignment="1">
      <alignment horizontal="center" vertical="center" wrapText="1" readingOrder="2"/>
    </xf>
    <xf numFmtId="3" fontId="29" fillId="2" borderId="55" xfId="0" applyNumberFormat="1" applyFont="1" applyFill="1" applyBorder="1" applyAlignment="1">
      <alignment horizontal="center" vertical="center" wrapText="1" readingOrder="2"/>
    </xf>
    <xf numFmtId="3" fontId="29" fillId="2" borderId="52" xfId="0" applyNumberFormat="1" applyFont="1" applyFill="1" applyBorder="1" applyAlignment="1">
      <alignment vertical="center" wrapText="1" readingOrder="2"/>
    </xf>
    <xf numFmtId="3" fontId="29" fillId="2" borderId="54" xfId="0" applyNumberFormat="1" applyFont="1" applyFill="1" applyBorder="1" applyAlignment="1">
      <alignment horizontal="center" vertical="center" wrapText="1" readingOrder="2"/>
    </xf>
    <xf numFmtId="3" fontId="29" fillId="2" borderId="52" xfId="0" applyNumberFormat="1" applyFont="1" applyFill="1" applyBorder="1" applyAlignment="1">
      <alignment horizontal="center" vertical="center" wrapText="1" readingOrder="2"/>
    </xf>
    <xf numFmtId="3" fontId="29" fillId="2" borderId="55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3" fontId="29" fillId="2" borderId="68" xfId="0" applyNumberFormat="1" applyFont="1" applyFill="1" applyBorder="1" applyAlignment="1">
      <alignment horizontal="center" vertical="center"/>
    </xf>
    <xf numFmtId="3" fontId="30" fillId="2" borderId="15" xfId="0" applyNumberFormat="1" applyFont="1" applyFill="1" applyBorder="1" applyAlignment="1">
      <alignment horizontal="center" vertical="center" wrapText="1" readingOrder="2"/>
    </xf>
    <xf numFmtId="3" fontId="29" fillId="2" borderId="75" xfId="0" applyNumberFormat="1" applyFont="1" applyFill="1" applyBorder="1" applyAlignment="1">
      <alignment horizontal="center" vertical="center"/>
    </xf>
    <xf numFmtId="3" fontId="29" fillId="2" borderId="15" xfId="0" applyNumberFormat="1" applyFont="1" applyFill="1" applyBorder="1" applyAlignment="1">
      <alignment horizontal="center" vertical="center" wrapText="1" readingOrder="2"/>
    </xf>
    <xf numFmtId="3" fontId="29" fillId="2" borderId="55" xfId="0" applyNumberFormat="1" applyFont="1" applyFill="1" applyBorder="1" applyAlignment="1">
      <alignment vertical="center"/>
    </xf>
    <xf numFmtId="0" fontId="30" fillId="2" borderId="52" xfId="0" applyFont="1" applyFill="1" applyBorder="1" applyAlignment="1">
      <alignment vertical="center" wrapText="1" readingOrder="2"/>
    </xf>
    <xf numFmtId="3" fontId="29" fillId="2" borderId="54" xfId="0" applyNumberFormat="1" applyFont="1" applyFill="1" applyBorder="1" applyAlignment="1">
      <alignment horizontal="center" vertical="center"/>
    </xf>
    <xf numFmtId="3" fontId="29" fillId="2" borderId="52" xfId="0" applyNumberFormat="1" applyFont="1" applyFill="1" applyBorder="1" applyAlignment="1">
      <alignment horizontal="center" vertical="center"/>
    </xf>
    <xf numFmtId="3" fontId="29" fillId="2" borderId="15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0" fontId="10" fillId="0" borderId="76" xfId="0" applyFont="1" applyBorder="1" applyAlignment="1">
      <alignment horizontal="center" vertical="center" wrapText="1" readingOrder="2"/>
    </xf>
    <xf numFmtId="3" fontId="7" fillId="0" borderId="76" xfId="0" applyNumberFormat="1" applyFont="1" applyBorder="1" applyAlignment="1">
      <alignment horizontal="center" vertical="center" wrapText="1" readingOrder="2"/>
    </xf>
    <xf numFmtId="3" fontId="8" fillId="0" borderId="76" xfId="0" applyNumberFormat="1" applyFont="1" applyBorder="1" applyAlignment="1">
      <alignment horizontal="center" vertical="center" wrapText="1" readingOrder="2"/>
    </xf>
    <xf numFmtId="3" fontId="10" fillId="0" borderId="43" xfId="0" applyNumberFormat="1" applyFont="1" applyBorder="1" applyAlignment="1">
      <alignment horizontal="center" vertical="center" wrapText="1" readingOrder="2"/>
    </xf>
    <xf numFmtId="3" fontId="11" fillId="0" borderId="24" xfId="0" applyNumberFormat="1" applyFont="1" applyBorder="1" applyAlignment="1">
      <alignment horizontal="center" vertical="center" wrapText="1" readingOrder="2"/>
    </xf>
    <xf numFmtId="0" fontId="9" fillId="0" borderId="52" xfId="0" applyFont="1" applyBorder="1" applyAlignment="1">
      <alignment horizontal="center" vertical="center" wrapText="1" readingOrder="2"/>
    </xf>
    <xf numFmtId="0" fontId="8" fillId="0" borderId="66" xfId="0" applyFont="1" applyBorder="1" applyAlignment="1">
      <alignment horizontal="right" vertical="center" wrapText="1" readingOrder="2"/>
    </xf>
    <xf numFmtId="3" fontId="21" fillId="0" borderId="58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8" fillId="0" borderId="77" xfId="0" applyNumberFormat="1" applyFont="1" applyBorder="1" applyAlignment="1">
      <alignment horizontal="center" vertical="center"/>
    </xf>
    <xf numFmtId="3" fontId="8" fillId="0" borderId="78" xfId="0" applyNumberFormat="1" applyFont="1" applyBorder="1" applyAlignment="1">
      <alignment horizontal="center" vertical="center"/>
    </xf>
    <xf numFmtId="3" fontId="8" fillId="0" borderId="79" xfId="0" applyNumberFormat="1" applyFont="1" applyBorder="1" applyAlignment="1">
      <alignment horizontal="center" vertical="center"/>
    </xf>
    <xf numFmtId="3" fontId="8" fillId="0" borderId="43" xfId="0" applyNumberFormat="1" applyFont="1" applyBorder="1" applyAlignment="1">
      <alignment horizontal="center" vertical="center"/>
    </xf>
    <xf numFmtId="3" fontId="8" fillId="0" borderId="58" xfId="0" applyNumberFormat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3" fontId="22" fillId="0" borderId="58" xfId="0" applyNumberFormat="1" applyFont="1" applyBorder="1" applyAlignment="1">
      <alignment horizontal="center" vertical="center"/>
    </xf>
    <xf numFmtId="3" fontId="13" fillId="2" borderId="7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 readingOrder="2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29" fillId="2" borderId="22" xfId="0" applyNumberFormat="1" applyFont="1" applyFill="1" applyBorder="1" applyAlignment="1">
      <alignment horizontal="center"/>
    </xf>
    <xf numFmtId="3" fontId="31" fillId="2" borderId="73" xfId="0" applyNumberFormat="1" applyFont="1" applyFill="1" applyBorder="1" applyAlignment="1">
      <alignment horizontal="center" vertical="center"/>
    </xf>
    <xf numFmtId="3" fontId="21" fillId="2" borderId="73" xfId="0" applyNumberFormat="1" applyFont="1" applyFill="1" applyBorder="1" applyAlignment="1">
      <alignment horizontal="center" vertical="center"/>
    </xf>
    <xf numFmtId="3" fontId="29" fillId="2" borderId="22" xfId="0" applyNumberFormat="1" applyFont="1" applyFill="1" applyBorder="1" applyAlignment="1">
      <alignment horizontal="center" vertical="center"/>
    </xf>
    <xf numFmtId="0" fontId="9" fillId="0" borderId="76" xfId="0" applyFont="1" applyBorder="1" applyAlignment="1">
      <alignment horizontal="right" vertical="center" wrapText="1" readingOrder="2"/>
    </xf>
    <xf numFmtId="3" fontId="29" fillId="2" borderId="75" xfId="0" applyNumberFormat="1" applyFont="1" applyFill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33" fillId="0" borderId="57" xfId="0" applyFont="1" applyBorder="1" applyAlignment="1">
      <alignment vertical="center" wrapText="1" readingOrder="2"/>
    </xf>
    <xf numFmtId="0" fontId="33" fillId="0" borderId="58" xfId="0" applyFont="1" applyBorder="1" applyAlignment="1">
      <alignment vertical="center" wrapText="1" readingOrder="2"/>
    </xf>
    <xf numFmtId="0" fontId="34" fillId="0" borderId="0" xfId="0" applyFont="1"/>
    <xf numFmtId="0" fontId="35" fillId="0" borderId="15" xfId="0" applyFont="1" applyBorder="1" applyAlignment="1">
      <alignment horizontal="center" vertical="center" wrapText="1" readingOrder="2"/>
    </xf>
    <xf numFmtId="0" fontId="36" fillId="0" borderId="58" xfId="0" applyFont="1" applyBorder="1" applyAlignment="1">
      <alignment horizontal="center" vertical="center" wrapText="1" readingOrder="2"/>
    </xf>
    <xf numFmtId="0" fontId="36" fillId="0" borderId="15" xfId="0" applyFont="1" applyBorder="1" applyAlignment="1">
      <alignment horizontal="center" vertical="center" textRotation="180" wrapText="1" readingOrder="2"/>
    </xf>
    <xf numFmtId="3" fontId="37" fillId="2" borderId="15" xfId="0" applyNumberFormat="1" applyFont="1" applyFill="1" applyBorder="1" applyAlignment="1">
      <alignment horizontal="center" vertical="center" wrapText="1" readingOrder="2"/>
    </xf>
    <xf numFmtId="3" fontId="38" fillId="0" borderId="58" xfId="0" applyNumberFormat="1" applyFont="1" applyBorder="1" applyAlignment="1">
      <alignment horizontal="center" vertical="center"/>
    </xf>
    <xf numFmtId="3" fontId="38" fillId="0" borderId="15" xfId="0" applyNumberFormat="1" applyFont="1" applyBorder="1" applyAlignment="1">
      <alignment horizontal="center" vertical="center"/>
    </xf>
    <xf numFmtId="0" fontId="39" fillId="0" borderId="0" xfId="0" applyFont="1"/>
    <xf numFmtId="0" fontId="40" fillId="0" borderId="15" xfId="0" applyFont="1" applyBorder="1" applyAlignment="1">
      <alignment horizontal="center" vertical="center" wrapText="1" readingOrder="2"/>
    </xf>
    <xf numFmtId="0" fontId="40" fillId="0" borderId="20" xfId="0" applyFont="1" applyBorder="1" applyAlignment="1">
      <alignment horizontal="right" vertical="center" wrapText="1" readingOrder="2"/>
    </xf>
    <xf numFmtId="0" fontId="19" fillId="0" borderId="21" xfId="0" applyFont="1" applyBorder="1" applyAlignment="1">
      <alignment horizontal="center" vertical="center" wrapText="1" readingOrder="2"/>
    </xf>
    <xf numFmtId="3" fontId="19" fillId="2" borderId="52" xfId="0" applyNumberFormat="1" applyFont="1" applyFill="1" applyBorder="1" applyAlignment="1">
      <alignment horizontal="center" vertical="center" wrapText="1" readingOrder="2"/>
    </xf>
    <xf numFmtId="3" fontId="38" fillId="0" borderId="45" xfId="0" applyNumberFormat="1" applyFont="1" applyBorder="1" applyAlignment="1">
      <alignment horizontal="center" vertical="center"/>
    </xf>
    <xf numFmtId="3" fontId="38" fillId="0" borderId="52" xfId="0" applyNumberFormat="1" applyFont="1" applyBorder="1" applyAlignment="1">
      <alignment horizontal="center" vertical="center"/>
    </xf>
    <xf numFmtId="0" fontId="39" fillId="0" borderId="17" xfId="0" applyFont="1" applyBorder="1" applyAlignment="1">
      <alignment horizontal="right" vertical="center" wrapText="1" readingOrder="2"/>
    </xf>
    <xf numFmtId="0" fontId="37" fillId="0" borderId="5" xfId="0" applyFont="1" applyBorder="1" applyAlignment="1">
      <alignment horizontal="center" vertical="center" wrapText="1" readingOrder="2"/>
    </xf>
    <xf numFmtId="3" fontId="19" fillId="2" borderId="68" xfId="0" applyNumberFormat="1" applyFont="1" applyFill="1" applyBorder="1" applyAlignment="1">
      <alignment horizontal="center" vertical="center"/>
    </xf>
    <xf numFmtId="3" fontId="38" fillId="0" borderId="77" xfId="0" applyNumberFormat="1" applyFont="1" applyBorder="1" applyAlignment="1">
      <alignment horizontal="center" vertical="center"/>
    </xf>
    <xf numFmtId="3" fontId="38" fillId="0" borderId="53" xfId="0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right" vertical="center" wrapText="1" readingOrder="2"/>
    </xf>
    <xf numFmtId="0" fontId="37" fillId="0" borderId="3" xfId="0" applyFont="1" applyBorder="1" applyAlignment="1">
      <alignment horizontal="center" vertical="center" wrapText="1" readingOrder="2"/>
    </xf>
    <xf numFmtId="3" fontId="19" fillId="2" borderId="55" xfId="0" applyNumberFormat="1" applyFont="1" applyFill="1" applyBorder="1" applyAlignment="1">
      <alignment horizontal="center" vertical="center" wrapText="1" readingOrder="2"/>
    </xf>
    <xf numFmtId="3" fontId="36" fillId="2" borderId="73" xfId="0" applyNumberFormat="1" applyFont="1" applyFill="1" applyBorder="1" applyAlignment="1">
      <alignment horizontal="center" vertical="center"/>
    </xf>
    <xf numFmtId="3" fontId="38" fillId="0" borderId="78" xfId="0" applyNumberFormat="1" applyFont="1" applyBorder="1" applyAlignment="1">
      <alignment horizontal="center" vertical="center"/>
    </xf>
    <xf numFmtId="0" fontId="41" fillId="0" borderId="59" xfId="0" applyFont="1" applyBorder="1" applyAlignment="1">
      <alignment horizontal="right" vertical="center" wrapText="1" readingOrder="2"/>
    </xf>
    <xf numFmtId="0" fontId="37" fillId="0" borderId="12" xfId="0" applyFont="1" applyBorder="1" applyAlignment="1">
      <alignment horizontal="center" vertical="center" wrapText="1" readingOrder="2"/>
    </xf>
    <xf numFmtId="3" fontId="38" fillId="0" borderId="79" xfId="0" applyNumberFormat="1" applyFont="1" applyBorder="1" applyAlignment="1">
      <alignment horizontal="center" vertical="center"/>
    </xf>
    <xf numFmtId="3" fontId="42" fillId="2" borderId="73" xfId="0" applyNumberFormat="1" applyFont="1" applyFill="1" applyBorder="1" applyAlignment="1">
      <alignment horizontal="center" vertical="center"/>
    </xf>
    <xf numFmtId="3" fontId="38" fillId="0" borderId="43" xfId="0" applyNumberFormat="1" applyFont="1" applyBorder="1" applyAlignment="1">
      <alignment horizontal="center" vertical="center"/>
    </xf>
    <xf numFmtId="0" fontId="40" fillId="0" borderId="46" xfId="0" applyFont="1" applyBorder="1" applyAlignment="1">
      <alignment horizontal="right" vertical="center" wrapText="1" readingOrder="2"/>
    </xf>
    <xf numFmtId="0" fontId="37" fillId="0" borderId="30" xfId="0" applyFont="1" applyBorder="1" applyAlignment="1">
      <alignment horizontal="center" vertical="center" wrapText="1" readingOrder="2"/>
    </xf>
    <xf numFmtId="49" fontId="40" fillId="0" borderId="15" xfId="0" applyNumberFormat="1" applyFont="1" applyBorder="1" applyAlignment="1">
      <alignment horizontal="center" vertical="center" wrapText="1" readingOrder="2"/>
    </xf>
    <xf numFmtId="0" fontId="39" fillId="0" borderId="76" xfId="0" applyFont="1" applyBorder="1" applyAlignment="1">
      <alignment horizontal="right" vertical="center" wrapText="1" readingOrder="2"/>
    </xf>
    <xf numFmtId="0" fontId="37" fillId="0" borderId="76" xfId="0" applyFont="1" applyBorder="1" applyAlignment="1">
      <alignment horizontal="center" vertical="center" wrapText="1" readingOrder="2"/>
    </xf>
    <xf numFmtId="3" fontId="19" fillId="2" borderId="54" xfId="0" applyNumberFormat="1" applyFont="1" applyFill="1" applyBorder="1" applyAlignment="1">
      <alignment horizontal="center" vertical="center" wrapText="1" readingOrder="2"/>
    </xf>
    <xf numFmtId="3" fontId="38" fillId="0" borderId="54" xfId="0" applyNumberFormat="1" applyFont="1" applyBorder="1" applyAlignment="1">
      <alignment horizontal="center" vertical="center"/>
    </xf>
    <xf numFmtId="0" fontId="40" fillId="2" borderId="17" xfId="0" applyFont="1" applyFill="1" applyBorder="1" applyAlignment="1">
      <alignment horizontal="right" vertical="top" wrapText="1" readingOrder="2"/>
    </xf>
    <xf numFmtId="0" fontId="43" fillId="2" borderId="5" xfId="0" applyFont="1" applyFill="1" applyBorder="1" applyAlignment="1">
      <alignment horizontal="center" vertical="center" wrapText="1" readingOrder="2"/>
    </xf>
    <xf numFmtId="0" fontId="39" fillId="2" borderId="28" xfId="0" applyFont="1" applyFill="1" applyBorder="1" applyAlignment="1">
      <alignment horizontal="right" vertical="center" wrapText="1" readingOrder="2"/>
    </xf>
    <xf numFmtId="0" fontId="35" fillId="2" borderId="5" xfId="0" applyFont="1" applyFill="1" applyBorder="1" applyAlignment="1">
      <alignment horizontal="center" vertical="center" wrapText="1" readingOrder="2"/>
    </xf>
    <xf numFmtId="3" fontId="38" fillId="0" borderId="22" xfId="0" applyNumberFormat="1" applyFont="1" applyBorder="1" applyAlignment="1">
      <alignment horizontal="center" vertical="center"/>
    </xf>
    <xf numFmtId="3" fontId="38" fillId="0" borderId="55" xfId="0" applyNumberFormat="1" applyFont="1" applyBorder="1" applyAlignment="1">
      <alignment horizontal="center" vertical="center"/>
    </xf>
    <xf numFmtId="3" fontId="19" fillId="2" borderId="75" xfId="0" applyNumberFormat="1" applyFont="1" applyFill="1" applyBorder="1"/>
    <xf numFmtId="0" fontId="40" fillId="0" borderId="60" xfId="0" applyFont="1" applyBorder="1" applyAlignment="1">
      <alignment horizontal="right" vertical="center" wrapText="1" readingOrder="2"/>
    </xf>
    <xf numFmtId="0" fontId="19" fillId="0" borderId="40" xfId="0" applyFont="1" applyBorder="1" applyAlignment="1">
      <alignment horizontal="center" vertical="center" wrapText="1" readingOrder="2"/>
    </xf>
    <xf numFmtId="0" fontId="39" fillId="0" borderId="61" xfId="0" applyFont="1" applyBorder="1" applyAlignment="1">
      <alignment horizontal="right" vertical="center" wrapText="1" readingOrder="2"/>
    </xf>
    <xf numFmtId="0" fontId="19" fillId="0" borderId="31" xfId="0" applyFont="1" applyBorder="1" applyAlignment="1">
      <alignment horizontal="center" vertical="center" wrapText="1" readingOrder="2"/>
    </xf>
    <xf numFmtId="3" fontId="19" fillId="2" borderId="75" xfId="0" applyNumberFormat="1" applyFont="1" applyFill="1" applyBorder="1" applyAlignment="1">
      <alignment horizontal="center" vertical="center"/>
    </xf>
    <xf numFmtId="0" fontId="39" fillId="0" borderId="36" xfId="0" applyFont="1" applyBorder="1" applyAlignment="1">
      <alignment horizontal="right" vertical="center" wrapText="1" readingOrder="2"/>
    </xf>
    <xf numFmtId="0" fontId="19" fillId="0" borderId="32" xfId="0" applyFont="1" applyBorder="1" applyAlignment="1">
      <alignment horizontal="center" vertical="center" wrapText="1" readingOrder="2"/>
    </xf>
    <xf numFmtId="0" fontId="19" fillId="0" borderId="30" xfId="0" applyFont="1" applyBorder="1" applyAlignment="1">
      <alignment horizontal="center" vertical="center" wrapText="1" readingOrder="2"/>
    </xf>
    <xf numFmtId="3" fontId="19" fillId="2" borderId="15" xfId="0" applyNumberFormat="1" applyFont="1" applyFill="1" applyBorder="1" applyAlignment="1">
      <alignment horizontal="center" vertical="center" wrapText="1" readingOrder="2"/>
    </xf>
    <xf numFmtId="0" fontId="40" fillId="2" borderId="20" xfId="0" applyFont="1" applyFill="1" applyBorder="1" applyAlignment="1">
      <alignment horizontal="right" vertical="center" wrapText="1" readingOrder="2"/>
    </xf>
    <xf numFmtId="0" fontId="19" fillId="2" borderId="21" xfId="0" applyFont="1" applyFill="1" applyBorder="1" applyAlignment="1">
      <alignment horizontal="center" vertical="center" wrapText="1" readingOrder="2"/>
    </xf>
    <xf numFmtId="3" fontId="19" fillId="2" borderId="52" xfId="0" applyNumberFormat="1" applyFont="1" applyFill="1" applyBorder="1" applyAlignment="1">
      <alignment vertical="center" wrapText="1" readingOrder="2"/>
    </xf>
    <xf numFmtId="0" fontId="41" fillId="2" borderId="17" xfId="0" applyFont="1" applyFill="1" applyBorder="1" applyAlignment="1">
      <alignment horizontal="right" vertical="center" wrapText="1" readingOrder="2"/>
    </xf>
    <xf numFmtId="0" fontId="36" fillId="2" borderId="1" xfId="0" applyFont="1" applyFill="1" applyBorder="1" applyAlignment="1">
      <alignment horizontal="center" vertical="center" wrapText="1" readingOrder="2"/>
    </xf>
    <xf numFmtId="0" fontId="39" fillId="2" borderId="17" xfId="0" applyFont="1" applyFill="1" applyBorder="1" applyAlignment="1">
      <alignment horizontal="right" vertical="center" wrapText="1" readingOrder="2"/>
    </xf>
    <xf numFmtId="0" fontId="39" fillId="2" borderId="36" xfId="0" applyFont="1" applyFill="1" applyBorder="1" applyAlignment="1">
      <alignment horizontal="right" vertical="center" wrapText="1" readingOrder="2"/>
    </xf>
    <xf numFmtId="0" fontId="36" fillId="2" borderId="32" xfId="0" applyFont="1" applyFill="1" applyBorder="1" applyAlignment="1">
      <alignment horizontal="center" vertical="center" wrapText="1" readingOrder="2"/>
    </xf>
    <xf numFmtId="3" fontId="38" fillId="0" borderId="69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 readingOrder="2"/>
    </xf>
    <xf numFmtId="0" fontId="19" fillId="0" borderId="1" xfId="0" applyFont="1" applyBorder="1" applyAlignment="1">
      <alignment horizontal="center" vertical="center" wrapText="1" readingOrder="2"/>
    </xf>
    <xf numFmtId="3" fontId="44" fillId="0" borderId="0" xfId="0" applyNumberFormat="1" applyFont="1"/>
    <xf numFmtId="0" fontId="37" fillId="0" borderId="31" xfId="0" applyFont="1" applyBorder="1" applyAlignment="1">
      <alignment horizontal="center" vertical="center" wrapText="1" readingOrder="2"/>
    </xf>
    <xf numFmtId="0" fontId="19" fillId="0" borderId="21" xfId="0" applyFont="1" applyBorder="1" applyAlignment="1">
      <alignment vertical="center" wrapText="1" readingOrder="2"/>
    </xf>
    <xf numFmtId="0" fontId="19" fillId="0" borderId="5" xfId="0" applyFont="1" applyBorder="1" applyAlignment="1">
      <alignment vertical="center" wrapText="1" readingOrder="2"/>
    </xf>
    <xf numFmtId="3" fontId="19" fillId="2" borderId="22" xfId="0" applyNumberFormat="1" applyFont="1" applyFill="1" applyBorder="1" applyAlignment="1">
      <alignment horizontal="center"/>
    </xf>
    <xf numFmtId="0" fontId="39" fillId="0" borderId="62" xfId="0" applyFont="1" applyBorder="1" applyAlignment="1">
      <alignment horizontal="right" vertical="center" wrapText="1" readingOrder="2"/>
    </xf>
    <xf numFmtId="0" fontId="43" fillId="0" borderId="30" xfId="0" applyFont="1" applyBorder="1" applyAlignment="1">
      <alignment horizontal="center" vertical="center" wrapText="1" readingOrder="2"/>
    </xf>
    <xf numFmtId="0" fontId="39" fillId="0" borderId="40" xfId="0" applyFont="1" applyBorder="1" applyAlignment="1">
      <alignment horizontal="center" vertical="center" wrapText="1" readingOrder="2"/>
    </xf>
    <xf numFmtId="0" fontId="42" fillId="0" borderId="81" xfId="0" applyFont="1" applyBorder="1" applyAlignment="1">
      <alignment horizontal="right" vertical="center" wrapText="1" readingOrder="2"/>
    </xf>
    <xf numFmtId="0" fontId="41" fillId="0" borderId="82" xfId="0" applyFont="1" applyBorder="1" applyAlignment="1">
      <alignment horizontal="center" vertical="center" wrapText="1" readingOrder="2"/>
    </xf>
    <xf numFmtId="0" fontId="41" fillId="0" borderId="83" xfId="0" applyFont="1" applyBorder="1" applyAlignment="1">
      <alignment horizontal="right" vertical="center" wrapText="1" readingOrder="2"/>
    </xf>
    <xf numFmtId="0" fontId="41" fillId="0" borderId="84" xfId="0" applyFont="1" applyBorder="1" applyAlignment="1">
      <alignment horizontal="center" vertical="center" wrapText="1" readingOrder="2"/>
    </xf>
    <xf numFmtId="0" fontId="19" fillId="0" borderId="85" xfId="0" applyFont="1" applyBorder="1" applyAlignment="1">
      <alignment horizontal="right" vertical="center" wrapText="1" readingOrder="2"/>
    </xf>
    <xf numFmtId="0" fontId="41" fillId="0" borderId="86" xfId="0" applyFont="1" applyBorder="1" applyAlignment="1">
      <alignment horizontal="center" vertical="center" wrapText="1" readingOrder="2"/>
    </xf>
    <xf numFmtId="0" fontId="37" fillId="0" borderId="40" xfId="0" applyFont="1" applyBorder="1" applyAlignment="1">
      <alignment horizontal="center" vertical="center" wrapText="1" readingOrder="2"/>
    </xf>
    <xf numFmtId="0" fontId="39" fillId="0" borderId="71" xfId="0" applyFont="1" applyBorder="1" applyAlignment="1">
      <alignment horizontal="right" vertical="center" wrapText="1" readingOrder="2"/>
    </xf>
    <xf numFmtId="0" fontId="37" fillId="2" borderId="1" xfId="0" applyFont="1" applyFill="1" applyBorder="1" applyAlignment="1">
      <alignment horizontal="center" vertical="center" wrapText="1" readingOrder="2"/>
    </xf>
    <xf numFmtId="0" fontId="39" fillId="0" borderId="70" xfId="0" applyFont="1" applyBorder="1" applyAlignment="1">
      <alignment horizontal="right" vertical="center" wrapText="1" readingOrder="2"/>
    </xf>
    <xf numFmtId="0" fontId="37" fillId="2" borderId="31" xfId="0" applyFont="1" applyFill="1" applyBorder="1" applyAlignment="1">
      <alignment horizontal="center" vertical="center" wrapText="1" readingOrder="2"/>
    </xf>
    <xf numFmtId="0" fontId="37" fillId="0" borderId="21" xfId="0" applyFont="1" applyBorder="1" applyAlignment="1">
      <alignment horizontal="center" vertical="center" wrapText="1" readingOrder="2"/>
    </xf>
    <xf numFmtId="0" fontId="37" fillId="0" borderId="1" xfId="0" applyFont="1" applyBorder="1" applyAlignment="1">
      <alignment horizontal="center" vertical="center" wrapText="1" readingOrder="2"/>
    </xf>
    <xf numFmtId="0" fontId="37" fillId="0" borderId="32" xfId="0" applyFont="1" applyBorder="1" applyAlignment="1">
      <alignment horizontal="center" vertical="center" wrapText="1" readingOrder="2"/>
    </xf>
    <xf numFmtId="0" fontId="39" fillId="0" borderId="21" xfId="0" applyFont="1" applyBorder="1" applyAlignment="1">
      <alignment horizontal="center" vertical="center" wrapText="1" readingOrder="2"/>
    </xf>
    <xf numFmtId="3" fontId="38" fillId="0" borderId="52" xfId="0" applyNumberFormat="1" applyFont="1" applyBorder="1" applyAlignment="1">
      <alignment vertical="center"/>
    </xf>
    <xf numFmtId="0" fontId="37" fillId="2" borderId="87" xfId="0" applyFont="1" applyFill="1" applyBorder="1" applyAlignment="1">
      <alignment horizontal="center" vertical="center" wrapText="1" readingOrder="2"/>
    </xf>
    <xf numFmtId="3" fontId="38" fillId="0" borderId="53" xfId="0" applyNumberFormat="1" applyFont="1" applyBorder="1" applyAlignment="1">
      <alignment vertical="center"/>
    </xf>
    <xf numFmtId="0" fontId="39" fillId="0" borderId="28" xfId="0" applyFont="1" applyBorder="1" applyAlignment="1">
      <alignment horizontal="right" vertical="center" wrapText="1" readingOrder="2"/>
    </xf>
    <xf numFmtId="3" fontId="38" fillId="0" borderId="55" xfId="0" applyNumberFormat="1" applyFont="1" applyBorder="1" applyAlignment="1">
      <alignment vertical="center"/>
    </xf>
    <xf numFmtId="0" fontId="38" fillId="0" borderId="36" xfId="0" applyFont="1" applyBorder="1" applyAlignment="1">
      <alignment horizontal="right" vertical="center" wrapText="1" readingOrder="2"/>
    </xf>
    <xf numFmtId="0" fontId="37" fillId="2" borderId="88" xfId="0" applyFont="1" applyFill="1" applyBorder="1" applyAlignment="1">
      <alignment horizontal="center" vertical="center" wrapText="1" readingOrder="2"/>
    </xf>
    <xf numFmtId="0" fontId="39" fillId="2" borderId="21" xfId="0" applyFont="1" applyFill="1" applyBorder="1" applyAlignment="1">
      <alignment horizontal="center" vertical="center" wrapText="1" readingOrder="2"/>
    </xf>
    <xf numFmtId="0" fontId="39" fillId="2" borderId="62" xfId="0" applyFont="1" applyFill="1" applyBorder="1" applyAlignment="1">
      <alignment horizontal="right" vertical="center" wrapText="1" readingOrder="2"/>
    </xf>
    <xf numFmtId="0" fontId="39" fillId="2" borderId="1" xfId="0" applyFont="1" applyFill="1" applyBorder="1" applyAlignment="1">
      <alignment horizontal="center" vertical="center" wrapText="1" readingOrder="2"/>
    </xf>
    <xf numFmtId="0" fontId="39" fillId="2" borderId="19" xfId="0" applyFont="1" applyFill="1" applyBorder="1" applyAlignment="1">
      <alignment horizontal="right" vertical="center" wrapText="1" readingOrder="2"/>
    </xf>
    <xf numFmtId="0" fontId="37" fillId="2" borderId="3" xfId="0" applyFont="1" applyFill="1" applyBorder="1" applyAlignment="1">
      <alignment horizontal="center" vertical="center" wrapText="1" readingOrder="2"/>
    </xf>
    <xf numFmtId="0" fontId="39" fillId="2" borderId="61" xfId="0" applyFont="1" applyFill="1" applyBorder="1" applyAlignment="1">
      <alignment horizontal="right" vertical="center" wrapText="1" readingOrder="2"/>
    </xf>
    <xf numFmtId="0" fontId="41" fillId="2" borderId="31" xfId="0" applyFont="1" applyFill="1" applyBorder="1" applyAlignment="1">
      <alignment horizontal="center" vertical="center" wrapText="1" readingOrder="2"/>
    </xf>
    <xf numFmtId="0" fontId="39" fillId="0" borderId="1" xfId="0" applyFont="1" applyBorder="1" applyAlignment="1">
      <alignment horizontal="center" vertical="center" wrapText="1" readingOrder="2"/>
    </xf>
    <xf numFmtId="3" fontId="39" fillId="0" borderId="0" xfId="0" applyNumberFormat="1" applyFont="1"/>
    <xf numFmtId="0" fontId="39" fillId="0" borderId="5" xfId="0" applyFont="1" applyBorder="1" applyAlignment="1">
      <alignment horizontal="center" vertical="center" wrapText="1" readingOrder="2"/>
    </xf>
    <xf numFmtId="3" fontId="19" fillId="2" borderId="55" xfId="0" applyNumberFormat="1" applyFont="1" applyFill="1" applyBorder="1" applyAlignment="1">
      <alignment vertical="center"/>
    </xf>
    <xf numFmtId="0" fontId="41" fillId="0" borderId="3" xfId="0" applyFont="1" applyBorder="1" applyAlignment="1">
      <alignment horizontal="center" vertical="center" wrapText="1" readingOrder="2"/>
    </xf>
    <xf numFmtId="0" fontId="41" fillId="0" borderId="1" xfId="0" applyFont="1" applyBorder="1" applyAlignment="1">
      <alignment horizontal="center" vertical="center" wrapText="1" readingOrder="2"/>
    </xf>
    <xf numFmtId="0" fontId="41" fillId="0" borderId="31" xfId="0" applyFont="1" applyBorder="1" applyAlignment="1">
      <alignment horizontal="center" vertical="center" wrapText="1" readingOrder="2"/>
    </xf>
    <xf numFmtId="0" fontId="38" fillId="0" borderId="40" xfId="0" applyFont="1" applyBorder="1" applyAlignment="1">
      <alignment horizontal="center" vertical="center" wrapText="1" readingOrder="2"/>
    </xf>
    <xf numFmtId="3" fontId="19" fillId="2" borderId="52" xfId="0" applyNumberFormat="1" applyFont="1" applyFill="1" applyBorder="1" applyAlignment="1">
      <alignment horizontal="center" vertical="center"/>
    </xf>
    <xf numFmtId="0" fontId="44" fillId="0" borderId="0" xfId="0" applyFont="1"/>
    <xf numFmtId="0" fontId="38" fillId="0" borderId="1" xfId="0" applyFont="1" applyBorder="1" applyAlignment="1">
      <alignment horizontal="center" vertical="center" wrapText="1" readingOrder="2"/>
    </xf>
    <xf numFmtId="3" fontId="19" fillId="2" borderId="55" xfId="0" applyNumberFormat="1" applyFont="1" applyFill="1" applyBorder="1" applyAlignment="1">
      <alignment horizontal="center" vertical="center"/>
    </xf>
    <xf numFmtId="3" fontId="19" fillId="2" borderId="54" xfId="0" applyNumberFormat="1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vertical="center" wrapText="1" readingOrder="2"/>
    </xf>
    <xf numFmtId="0" fontId="34" fillId="0" borderId="61" xfId="0" applyFont="1" applyBorder="1" applyAlignment="1">
      <alignment horizontal="right" vertical="center" wrapText="1" readingOrder="2"/>
    </xf>
    <xf numFmtId="0" fontId="40" fillId="0" borderId="52" xfId="0" applyFont="1" applyBorder="1" applyAlignment="1">
      <alignment horizontal="center" vertical="center" wrapText="1" readingOrder="2"/>
    </xf>
    <xf numFmtId="0" fontId="39" fillId="0" borderId="0" xfId="0" applyFont="1" applyAlignment="1">
      <alignment horizontal="right" vertical="center" wrapText="1" readingOrder="2"/>
    </xf>
    <xf numFmtId="0" fontId="37" fillId="0" borderId="4" xfId="0" applyFont="1" applyBorder="1" applyAlignment="1">
      <alignment horizontal="center" vertical="center" wrapText="1" readingOrder="2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34" fillId="0" borderId="56" xfId="0" applyFont="1" applyBorder="1" applyAlignment="1">
      <alignment vertical="center" wrapText="1"/>
    </xf>
    <xf numFmtId="3" fontId="19" fillId="2" borderId="15" xfId="0" applyNumberFormat="1" applyFont="1" applyFill="1" applyBorder="1" applyAlignment="1">
      <alignment horizontal="center" vertical="center"/>
    </xf>
    <xf numFmtId="0" fontId="39" fillId="0" borderId="90" xfId="0" applyFont="1" applyBorder="1" applyAlignment="1">
      <alignment vertical="center"/>
    </xf>
    <xf numFmtId="0" fontId="37" fillId="0" borderId="91" xfId="0" applyFont="1" applyBorder="1" applyAlignment="1">
      <alignment horizontal="center" vertical="center" wrapText="1" readingOrder="2"/>
    </xf>
    <xf numFmtId="0" fontId="39" fillId="0" borderId="65" xfId="0" applyFont="1" applyBorder="1" applyAlignment="1">
      <alignment vertical="center"/>
    </xf>
    <xf numFmtId="0" fontId="37" fillId="0" borderId="13" xfId="0" applyFont="1" applyBorder="1" applyAlignment="1">
      <alignment horizontal="center" vertical="center" wrapText="1" readingOrder="2"/>
    </xf>
    <xf numFmtId="0" fontId="39" fillId="0" borderId="64" xfId="0" applyFont="1" applyBorder="1" applyAlignment="1">
      <alignment vertical="center" wrapText="1"/>
    </xf>
    <xf numFmtId="0" fontId="37" fillId="0" borderId="9" xfId="0" applyFont="1" applyBorder="1" applyAlignment="1">
      <alignment horizontal="center" vertical="center" wrapText="1" readingOrder="2"/>
    </xf>
    <xf numFmtId="0" fontId="37" fillId="0" borderId="89" xfId="0" applyFont="1" applyBorder="1" applyAlignment="1">
      <alignment horizontal="center" vertical="center" wrapText="1" readingOrder="2"/>
    </xf>
    <xf numFmtId="3" fontId="19" fillId="0" borderId="22" xfId="0" applyNumberFormat="1" applyFont="1" applyBorder="1" applyAlignment="1">
      <alignment horizontal="center" vertical="center"/>
    </xf>
    <xf numFmtId="0" fontId="38" fillId="0" borderId="66" xfId="0" applyFont="1" applyBorder="1" applyAlignment="1">
      <alignment horizontal="right" vertical="center" wrapText="1" readingOrder="2"/>
    </xf>
    <xf numFmtId="0" fontId="37" fillId="0" borderId="35" xfId="0" applyFont="1" applyBorder="1" applyAlignment="1">
      <alignment horizontal="center" vertical="center" wrapText="1" readingOrder="2"/>
    </xf>
    <xf numFmtId="3" fontId="19" fillId="0" borderId="54" xfId="0" applyNumberFormat="1" applyFont="1" applyBorder="1" applyAlignment="1">
      <alignment horizontal="center" vertical="center"/>
    </xf>
    <xf numFmtId="0" fontId="41" fillId="0" borderId="19" xfId="0" applyFont="1" applyBorder="1" applyAlignment="1">
      <alignment horizontal="right" vertical="center" wrapText="1" readingOrder="2"/>
    </xf>
    <xf numFmtId="0" fontId="41" fillId="0" borderId="4" xfId="0" applyFont="1" applyBorder="1" applyAlignment="1">
      <alignment horizontal="center" vertical="center" wrapText="1" readingOrder="2"/>
    </xf>
    <xf numFmtId="0" fontId="39" fillId="0" borderId="29" xfId="0" applyFont="1" applyBorder="1" applyAlignment="1">
      <alignment horizontal="right" vertical="center" wrapText="1" readingOrder="2"/>
    </xf>
    <xf numFmtId="0" fontId="41" fillId="0" borderId="30" xfId="0" applyFont="1" applyBorder="1" applyAlignment="1">
      <alignment horizontal="center" vertical="center" wrapText="1" readingOrder="2"/>
    </xf>
    <xf numFmtId="0" fontId="41" fillId="0" borderId="15" xfId="0" applyFont="1" applyBorder="1" applyAlignment="1">
      <alignment horizontal="center" vertical="center" wrapText="1" readingOrder="2"/>
    </xf>
    <xf numFmtId="3" fontId="41" fillId="0" borderId="0" xfId="0" applyNumberFormat="1" applyFont="1"/>
    <xf numFmtId="3" fontId="38" fillId="0" borderId="73" xfId="0" applyNumberFormat="1" applyFont="1" applyBorder="1" applyAlignment="1">
      <alignment horizontal="center" vertical="center"/>
    </xf>
    <xf numFmtId="3" fontId="38" fillId="0" borderId="50" xfId="0" applyNumberFormat="1" applyFont="1" applyBorder="1" applyAlignment="1">
      <alignment horizontal="center" vertical="center"/>
    </xf>
    <xf numFmtId="3" fontId="38" fillId="0" borderId="67" xfId="0" applyNumberFormat="1" applyFont="1" applyBorder="1" applyAlignment="1">
      <alignment horizontal="center" vertical="center"/>
    </xf>
    <xf numFmtId="0" fontId="40" fillId="0" borderId="93" xfId="0" applyFont="1" applyBorder="1" applyAlignment="1">
      <alignment horizontal="center" vertical="center" wrapText="1" readingOrder="2"/>
    </xf>
    <xf numFmtId="0" fontId="40" fillId="0" borderId="67" xfId="0" applyFont="1" applyBorder="1" applyAlignment="1">
      <alignment horizontal="right" vertical="center" wrapText="1" readingOrder="2"/>
    </xf>
    <xf numFmtId="0" fontId="19" fillId="0" borderId="67" xfId="0" applyFont="1" applyBorder="1" applyAlignment="1">
      <alignment horizontal="center" vertical="center" wrapText="1" readingOrder="2"/>
    </xf>
    <xf numFmtId="3" fontId="39" fillId="0" borderId="67" xfId="0" applyNumberFormat="1" applyFont="1" applyBorder="1" applyAlignment="1">
      <alignment horizontal="center" wrapText="1" readingOrder="2"/>
    </xf>
    <xf numFmtId="3" fontId="38" fillId="0" borderId="67" xfId="0" applyNumberFormat="1" applyFont="1" applyBorder="1" applyAlignment="1">
      <alignment horizontal="center" vertical="center" wrapText="1" readingOrder="2"/>
    </xf>
    <xf numFmtId="0" fontId="39" fillId="0" borderId="67" xfId="0" applyFont="1" applyBorder="1" applyAlignment="1">
      <alignment horizontal="right" vertical="center" wrapText="1" readingOrder="2"/>
    </xf>
    <xf numFmtId="0" fontId="37" fillId="0" borderId="67" xfId="0" applyFont="1" applyBorder="1" applyAlignment="1">
      <alignment horizontal="center" vertical="center" wrapText="1" readingOrder="2"/>
    </xf>
    <xf numFmtId="0" fontId="41" fillId="0" borderId="67" xfId="0" applyFont="1" applyBorder="1" applyAlignment="1">
      <alignment horizontal="right" vertical="center" wrapText="1" readingOrder="2"/>
    </xf>
    <xf numFmtId="49" fontId="40" fillId="0" borderId="93" xfId="0" applyNumberFormat="1" applyFont="1" applyBorder="1" applyAlignment="1">
      <alignment horizontal="center" vertical="center" wrapText="1" readingOrder="2"/>
    </xf>
    <xf numFmtId="3" fontId="38" fillId="2" borderId="67" xfId="0" applyNumberFormat="1" applyFont="1" applyFill="1" applyBorder="1" applyAlignment="1">
      <alignment horizontal="center" vertical="center" wrapText="1" readingOrder="2"/>
    </xf>
    <xf numFmtId="0" fontId="39" fillId="2" borderId="67" xfId="0" applyFont="1" applyFill="1" applyBorder="1" applyAlignment="1">
      <alignment horizontal="right" vertical="center" wrapText="1" readingOrder="2"/>
    </xf>
    <xf numFmtId="0" fontId="35" fillId="2" borderId="67" xfId="0" applyFont="1" applyFill="1" applyBorder="1" applyAlignment="1">
      <alignment horizontal="center" vertical="center" wrapText="1" readingOrder="2"/>
    </xf>
    <xf numFmtId="0" fontId="36" fillId="2" borderId="67" xfId="0" applyFont="1" applyFill="1" applyBorder="1" applyAlignment="1">
      <alignment horizontal="center" vertical="center" wrapText="1" readingOrder="2"/>
    </xf>
    <xf numFmtId="0" fontId="19" fillId="0" borderId="67" xfId="0" applyFont="1" applyBorder="1" applyAlignment="1">
      <alignment vertical="center" wrapText="1" readingOrder="2"/>
    </xf>
    <xf numFmtId="0" fontId="39" fillId="0" borderId="67" xfId="0" applyFont="1" applyBorder="1" applyAlignment="1">
      <alignment horizontal="center" vertical="center" wrapText="1" readingOrder="2"/>
    </xf>
    <xf numFmtId="0" fontId="42" fillId="0" borderId="67" xfId="0" applyFont="1" applyBorder="1" applyAlignment="1">
      <alignment horizontal="right" vertical="center" wrapText="1" readingOrder="2"/>
    </xf>
    <xf numFmtId="0" fontId="41" fillId="0" borderId="67" xfId="0" applyFont="1" applyBorder="1" applyAlignment="1">
      <alignment horizontal="center" vertical="center" wrapText="1" readingOrder="2"/>
    </xf>
    <xf numFmtId="0" fontId="19" fillId="0" borderId="67" xfId="0" applyFont="1" applyBorder="1" applyAlignment="1">
      <alignment horizontal="right" vertical="center" wrapText="1" readingOrder="2"/>
    </xf>
    <xf numFmtId="0" fontId="37" fillId="2" borderId="67" xfId="0" applyFont="1" applyFill="1" applyBorder="1" applyAlignment="1">
      <alignment horizontal="center" vertical="center" wrapText="1" readingOrder="2"/>
    </xf>
    <xf numFmtId="0" fontId="38" fillId="0" borderId="67" xfId="0" applyFont="1" applyBorder="1" applyAlignment="1">
      <alignment horizontal="right" vertical="center" wrapText="1" readingOrder="2"/>
    </xf>
    <xf numFmtId="0" fontId="39" fillId="2" borderId="67" xfId="0" applyFont="1" applyFill="1" applyBorder="1" applyAlignment="1">
      <alignment horizontal="center" vertical="center" wrapText="1" readingOrder="2"/>
    </xf>
    <xf numFmtId="0" fontId="38" fillId="0" borderId="67" xfId="0" applyFont="1" applyBorder="1" applyAlignment="1">
      <alignment horizontal="center" vertical="center" wrapText="1" readingOrder="2"/>
    </xf>
    <xf numFmtId="0" fontId="34" fillId="0" borderId="67" xfId="0" applyFont="1" applyBorder="1" applyAlignment="1">
      <alignment horizontal="right" vertical="center" wrapText="1" readingOrder="2"/>
    </xf>
    <xf numFmtId="0" fontId="41" fillId="0" borderId="95" xfId="0" applyFont="1" applyBorder="1" applyAlignment="1">
      <alignment horizontal="center" vertical="center" wrapText="1" readingOrder="2"/>
    </xf>
    <xf numFmtId="0" fontId="33" fillId="0" borderId="92" xfId="0" applyFont="1" applyBorder="1" applyAlignment="1">
      <alignment vertical="center" wrapText="1" readingOrder="2"/>
    </xf>
    <xf numFmtId="3" fontId="38" fillId="0" borderId="73" xfId="0" applyNumberFormat="1" applyFont="1" applyBorder="1" applyAlignment="1">
      <alignment vertical="center"/>
    </xf>
    <xf numFmtId="3" fontId="19" fillId="0" borderId="96" xfId="0" applyNumberFormat="1" applyFont="1" applyBorder="1" applyAlignment="1">
      <alignment horizontal="center" vertical="center"/>
    </xf>
    <xf numFmtId="0" fontId="39" fillId="0" borderId="100" xfId="0" applyFont="1" applyBorder="1" applyAlignment="1">
      <alignment horizontal="right" vertical="center" wrapText="1" readingOrder="2"/>
    </xf>
    <xf numFmtId="0" fontId="37" fillId="0" borderId="100" xfId="0" applyFont="1" applyBorder="1" applyAlignment="1">
      <alignment horizontal="center" vertical="center" wrapText="1" readingOrder="2"/>
    </xf>
    <xf numFmtId="0" fontId="40" fillId="0" borderId="103" xfId="0" applyFont="1" applyBorder="1" applyAlignment="1">
      <alignment horizontal="center" vertical="center" wrapText="1" readingOrder="2"/>
    </xf>
    <xf numFmtId="0" fontId="40" fillId="0" borderId="104" xfId="0" applyFont="1" applyBorder="1" applyAlignment="1">
      <alignment horizontal="right" vertical="center" wrapText="1" readingOrder="2"/>
    </xf>
    <xf numFmtId="0" fontId="37" fillId="0" borderId="104" xfId="0" applyFont="1" applyBorder="1" applyAlignment="1">
      <alignment horizontal="center" vertical="center" wrapText="1" readingOrder="2"/>
    </xf>
    <xf numFmtId="3" fontId="38" fillId="0" borderId="104" xfId="0" applyNumberFormat="1" applyFont="1" applyBorder="1" applyAlignment="1">
      <alignment horizontal="center" vertical="center" wrapText="1" readingOrder="2"/>
    </xf>
    <xf numFmtId="0" fontId="40" fillId="0" borderId="105" xfId="0" applyFont="1" applyBorder="1" applyAlignment="1">
      <alignment horizontal="center" vertical="center" wrapText="1" readingOrder="2"/>
    </xf>
    <xf numFmtId="0" fontId="37" fillId="0" borderId="106" xfId="0" applyFont="1" applyBorder="1" applyAlignment="1">
      <alignment horizontal="center" vertical="center" wrapText="1" readingOrder="2"/>
    </xf>
    <xf numFmtId="0" fontId="34" fillId="0" borderId="106" xfId="0" applyFont="1" applyBorder="1" applyAlignment="1">
      <alignment horizontal="right" vertical="center" wrapText="1" readingOrder="2"/>
    </xf>
    <xf numFmtId="0" fontId="33" fillId="0" borderId="97" xfId="0" applyFont="1" applyBorder="1" applyAlignment="1">
      <alignment vertical="center" wrapText="1" readingOrder="2"/>
    </xf>
    <xf numFmtId="0" fontId="35" fillId="0" borderId="101" xfId="0" applyFont="1" applyBorder="1" applyAlignment="1">
      <alignment horizontal="center" vertical="center" wrapText="1" readingOrder="2"/>
    </xf>
    <xf numFmtId="0" fontId="36" fillId="0" borderId="102" xfId="0" applyFont="1" applyBorder="1" applyAlignment="1">
      <alignment horizontal="center" vertical="center" wrapText="1" readingOrder="2"/>
    </xf>
    <xf numFmtId="0" fontId="36" fillId="0" borderId="102" xfId="0" applyFont="1" applyBorder="1" applyAlignment="1">
      <alignment horizontal="center" vertical="center" textRotation="180" wrapText="1" readingOrder="2"/>
    </xf>
    <xf numFmtId="3" fontId="36" fillId="0" borderId="102" xfId="0" applyNumberFormat="1" applyFont="1" applyBorder="1" applyAlignment="1">
      <alignment horizontal="center" vertical="center" wrapText="1" readingOrder="2"/>
    </xf>
    <xf numFmtId="3" fontId="37" fillId="2" borderId="72" xfId="0" applyNumberFormat="1" applyFont="1" applyFill="1" applyBorder="1" applyAlignment="1">
      <alignment horizontal="center" vertical="center" wrapText="1" readingOrder="2"/>
    </xf>
    <xf numFmtId="3" fontId="38" fillId="0" borderId="98" xfId="0" applyNumberFormat="1" applyFont="1" applyBorder="1" applyAlignment="1">
      <alignment horizontal="center" vertical="center"/>
    </xf>
    <xf numFmtId="3" fontId="38" fillId="0" borderId="100" xfId="0" applyNumberFormat="1" applyFont="1" applyBorder="1" applyAlignment="1">
      <alignment horizontal="center" vertical="center" wrapText="1" readingOrder="2"/>
    </xf>
    <xf numFmtId="3" fontId="36" fillId="2" borderId="27" xfId="0" applyNumberFormat="1" applyFont="1" applyFill="1" applyBorder="1" applyAlignment="1">
      <alignment horizontal="center" vertical="center"/>
    </xf>
    <xf numFmtId="0" fontId="40" fillId="0" borderId="108" xfId="0" applyFont="1" applyBorder="1" applyAlignment="1">
      <alignment horizontal="right" vertical="center" wrapText="1" readingOrder="2"/>
    </xf>
    <xf numFmtId="0" fontId="37" fillId="0" borderId="108" xfId="0" applyFont="1" applyBorder="1" applyAlignment="1">
      <alignment horizontal="center" vertical="center" wrapText="1" readingOrder="2"/>
    </xf>
    <xf numFmtId="3" fontId="38" fillId="0" borderId="108" xfId="0" applyNumberFormat="1" applyFont="1" applyBorder="1" applyAlignment="1">
      <alignment horizontal="center" vertical="center" wrapText="1" readingOrder="2"/>
    </xf>
    <xf numFmtId="0" fontId="34" fillId="0" borderId="100" xfId="0" applyFont="1" applyBorder="1" applyAlignment="1">
      <alignment horizontal="right" vertical="center" wrapText="1" readingOrder="2"/>
    </xf>
    <xf numFmtId="0" fontId="43" fillId="2" borderId="102" xfId="0" applyFont="1" applyFill="1" applyBorder="1" applyAlignment="1">
      <alignment horizontal="center" vertical="center" wrapText="1" readingOrder="2"/>
    </xf>
    <xf numFmtId="49" fontId="40" fillId="0" borderId="103" xfId="0" applyNumberFormat="1" applyFont="1" applyBorder="1" applyAlignment="1">
      <alignment horizontal="center" vertical="center" wrapText="1" readingOrder="2"/>
    </xf>
    <xf numFmtId="3" fontId="37" fillId="2" borderId="39" xfId="0" applyNumberFormat="1" applyFont="1" applyFill="1" applyBorder="1" applyAlignment="1">
      <alignment horizontal="center" vertical="center" wrapText="1" readingOrder="2"/>
    </xf>
    <xf numFmtId="3" fontId="38" fillId="0" borderId="106" xfId="0" applyNumberFormat="1" applyFont="1" applyBorder="1" applyAlignment="1">
      <alignment horizontal="center" vertical="center" wrapText="1" readingOrder="2"/>
    </xf>
    <xf numFmtId="3" fontId="38" fillId="2" borderId="102" xfId="0" applyNumberFormat="1" applyFont="1" applyFill="1" applyBorder="1" applyAlignment="1">
      <alignment vertical="center" wrapText="1" readingOrder="2"/>
    </xf>
    <xf numFmtId="0" fontId="35" fillId="2" borderId="100" xfId="0" applyFont="1" applyFill="1" applyBorder="1" applyAlignment="1">
      <alignment horizontal="center" vertical="center" wrapText="1" readingOrder="2"/>
    </xf>
    <xf numFmtId="3" fontId="38" fillId="2" borderId="100" xfId="0" applyNumberFormat="1" applyFont="1" applyFill="1" applyBorder="1" applyAlignment="1">
      <alignment horizontal="center" vertical="center" wrapText="1" readingOrder="2"/>
    </xf>
    <xf numFmtId="0" fontId="40" fillId="0" borderId="102" xfId="0" applyFont="1" applyBorder="1" applyAlignment="1">
      <alignment horizontal="right" vertical="center" wrapText="1" readingOrder="2"/>
    </xf>
    <xf numFmtId="0" fontId="19" fillId="0" borderId="102" xfId="0" applyFont="1" applyBorder="1" applyAlignment="1">
      <alignment horizontal="center" vertical="center" wrapText="1" readingOrder="2"/>
    </xf>
    <xf numFmtId="0" fontId="40" fillId="0" borderId="109" xfId="0" applyFont="1" applyBorder="1" applyAlignment="1">
      <alignment horizontal="center" vertical="center" wrapText="1" readingOrder="2"/>
    </xf>
    <xf numFmtId="0" fontId="40" fillId="0" borderId="110" xfId="0" applyFont="1" applyBorder="1" applyAlignment="1">
      <alignment horizontal="right" vertical="center" wrapText="1" readingOrder="2"/>
    </xf>
    <xf numFmtId="0" fontId="19" fillId="0" borderId="110" xfId="0" applyFont="1" applyBorder="1" applyAlignment="1">
      <alignment horizontal="center" vertical="center" wrapText="1" readingOrder="2"/>
    </xf>
    <xf numFmtId="3" fontId="38" fillId="0" borderId="110" xfId="0" applyNumberFormat="1" applyFont="1" applyBorder="1" applyAlignment="1">
      <alignment horizontal="center" vertical="center" wrapText="1" readingOrder="2"/>
    </xf>
    <xf numFmtId="3" fontId="19" fillId="2" borderId="92" xfId="0" applyNumberFormat="1" applyFont="1" applyFill="1" applyBorder="1" applyAlignment="1">
      <alignment horizontal="center" vertical="center" wrapText="1" readingOrder="2"/>
    </xf>
    <xf numFmtId="0" fontId="40" fillId="0" borderId="94" xfId="0" applyFont="1" applyBorder="1" applyAlignment="1">
      <alignment horizontal="center" vertical="center" wrapText="1" readingOrder="2"/>
    </xf>
    <xf numFmtId="0" fontId="39" fillId="0" borderId="95" xfId="0" applyFont="1" applyBorder="1" applyAlignment="1">
      <alignment horizontal="right" vertical="center" wrapText="1" readingOrder="2"/>
    </xf>
    <xf numFmtId="0" fontId="19" fillId="0" borderId="95" xfId="0" applyFont="1" applyBorder="1" applyAlignment="1">
      <alignment horizontal="center" vertical="center" wrapText="1" readingOrder="2"/>
    </xf>
    <xf numFmtId="3" fontId="38" fillId="0" borderId="95" xfId="0" applyNumberFormat="1" applyFont="1" applyBorder="1" applyAlignment="1">
      <alignment horizontal="center" vertical="center" wrapText="1" readingOrder="2"/>
    </xf>
    <xf numFmtId="3" fontId="19" fillId="2" borderId="25" xfId="0" applyNumberFormat="1" applyFont="1" applyFill="1" applyBorder="1" applyAlignment="1">
      <alignment horizontal="center" vertical="center"/>
    </xf>
    <xf numFmtId="0" fontId="40" fillId="2" borderId="106" xfId="0" applyFont="1" applyFill="1" applyBorder="1" applyAlignment="1">
      <alignment horizontal="right" vertical="top" wrapText="1" readingOrder="2"/>
    </xf>
    <xf numFmtId="0" fontId="39" fillId="2" borderId="112" xfId="0" applyFont="1" applyFill="1" applyBorder="1" applyAlignment="1">
      <alignment horizontal="right" vertical="center" wrapText="1" readingOrder="2"/>
    </xf>
    <xf numFmtId="0" fontId="39" fillId="2" borderId="111" xfId="0" applyFont="1" applyFill="1" applyBorder="1" applyAlignment="1">
      <alignment horizontal="right" vertical="center" wrapText="1" readingOrder="2"/>
    </xf>
    <xf numFmtId="0" fontId="34" fillId="2" borderId="67" xfId="0" applyFont="1" applyFill="1" applyBorder="1" applyAlignment="1">
      <alignment horizontal="right" vertical="center" wrapText="1" readingOrder="2"/>
    </xf>
    <xf numFmtId="0" fontId="41" fillId="0" borderId="100" xfId="0" applyFont="1" applyBorder="1" applyAlignment="1">
      <alignment horizontal="center" vertical="center" wrapText="1" readingOrder="2"/>
    </xf>
    <xf numFmtId="0" fontId="41" fillId="0" borderId="100" xfId="0" applyFont="1" applyBorder="1" applyAlignment="1">
      <alignment horizontal="right" vertical="center" wrapText="1" readingOrder="2"/>
    </xf>
    <xf numFmtId="0" fontId="19" fillId="0" borderId="102" xfId="0" applyFont="1" applyBorder="1" applyAlignment="1">
      <alignment horizontal="right" vertical="center" wrapText="1" readingOrder="2"/>
    </xf>
    <xf numFmtId="0" fontId="39" fillId="0" borderId="110" xfId="0" applyFont="1" applyBorder="1" applyAlignment="1">
      <alignment horizontal="center" vertical="center" wrapText="1" readingOrder="2"/>
    </xf>
    <xf numFmtId="0" fontId="38" fillId="0" borderId="100" xfId="0" applyFont="1" applyBorder="1" applyAlignment="1">
      <alignment vertical="center" wrapText="1"/>
    </xf>
    <xf numFmtId="3" fontId="38" fillId="0" borderId="100" xfId="0" applyNumberFormat="1" applyFont="1" applyBorder="1" applyAlignment="1">
      <alignment horizontal="center" vertical="center"/>
    </xf>
    <xf numFmtId="0" fontId="37" fillId="0" borderId="102" xfId="0" applyFont="1" applyBorder="1" applyAlignment="1">
      <alignment horizontal="center" vertical="center" wrapText="1" readingOrder="2"/>
    </xf>
    <xf numFmtId="0" fontId="37" fillId="0" borderId="110" xfId="0" applyFont="1" applyBorder="1" applyAlignment="1">
      <alignment horizontal="center" vertical="center" wrapText="1" readingOrder="2"/>
    </xf>
    <xf numFmtId="0" fontId="38" fillId="0" borderId="95" xfId="0" applyFont="1" applyBorder="1" applyAlignment="1">
      <alignment horizontal="right" vertical="center" wrapText="1" readingOrder="2"/>
    </xf>
    <xf numFmtId="0" fontId="37" fillId="0" borderId="95" xfId="0" applyFont="1" applyBorder="1" applyAlignment="1">
      <alignment horizontal="center" vertical="center" wrapText="1" readingOrder="2"/>
    </xf>
    <xf numFmtId="3" fontId="38" fillId="0" borderId="95" xfId="0" applyNumberFormat="1" applyFont="1" applyBorder="1" applyAlignment="1">
      <alignment horizontal="center" vertical="center"/>
    </xf>
    <xf numFmtId="0" fontId="39" fillId="0" borderId="113" xfId="0" applyFont="1" applyBorder="1" applyAlignment="1">
      <alignment vertical="center"/>
    </xf>
    <xf numFmtId="0" fontId="39" fillId="0" borderId="114" xfId="0" applyFont="1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0" xfId="0" applyFont="1" applyBorder="1" applyAlignment="1">
      <alignment vertical="center" wrapText="1"/>
    </xf>
    <xf numFmtId="0" fontId="38" fillId="0" borderId="50" xfId="0" applyFont="1" applyBorder="1" applyAlignment="1">
      <alignment vertical="center" wrapText="1"/>
    </xf>
    <xf numFmtId="0" fontId="38" fillId="0" borderId="98" xfId="0" applyFont="1" applyBorder="1" applyAlignment="1">
      <alignment horizontal="right" vertical="center" wrapText="1" readingOrder="2"/>
    </xf>
    <xf numFmtId="0" fontId="36" fillId="0" borderId="102" xfId="0" applyFont="1" applyBorder="1" applyAlignment="1">
      <alignment vertical="center" wrapText="1" readingOrder="2"/>
    </xf>
    <xf numFmtId="0" fontId="37" fillId="2" borderId="72" xfId="0" applyFont="1" applyFill="1" applyBorder="1" applyAlignment="1">
      <alignment vertical="center" wrapText="1" readingOrder="2"/>
    </xf>
    <xf numFmtId="0" fontId="38" fillId="0" borderId="110" xfId="0" applyFont="1" applyBorder="1" applyAlignment="1">
      <alignment horizontal="center" vertical="center" wrapText="1" readingOrder="2"/>
    </xf>
    <xf numFmtId="0" fontId="40" fillId="2" borderId="110" xfId="0" applyFont="1" applyFill="1" applyBorder="1" applyAlignment="1">
      <alignment horizontal="right" vertical="center" wrapText="1" readingOrder="2"/>
    </xf>
    <xf numFmtId="0" fontId="39" fillId="2" borderId="110" xfId="0" applyFont="1" applyFill="1" applyBorder="1" applyAlignment="1">
      <alignment horizontal="center" vertical="center" wrapText="1" readingOrder="2"/>
    </xf>
    <xf numFmtId="3" fontId="38" fillId="2" borderId="110" xfId="0" applyNumberFormat="1" applyFont="1" applyFill="1" applyBorder="1" applyAlignment="1">
      <alignment horizontal="center" vertical="center" wrapText="1" readingOrder="2"/>
    </xf>
    <xf numFmtId="0" fontId="39" fillId="2" borderId="95" xfId="0" applyFont="1" applyFill="1" applyBorder="1" applyAlignment="1">
      <alignment horizontal="right" vertical="center" wrapText="1" readingOrder="2"/>
    </xf>
    <xf numFmtId="0" fontId="41" fillId="2" borderId="95" xfId="0" applyFont="1" applyFill="1" applyBorder="1" applyAlignment="1">
      <alignment horizontal="center" vertical="center" wrapText="1" readingOrder="2"/>
    </xf>
    <xf numFmtId="3" fontId="38" fillId="2" borderId="95" xfId="0" applyNumberFormat="1" applyFont="1" applyFill="1" applyBorder="1" applyAlignment="1">
      <alignment horizontal="center" vertical="center" wrapText="1" readingOrder="2"/>
    </xf>
    <xf numFmtId="0" fontId="37" fillId="2" borderId="95" xfId="0" applyFont="1" applyFill="1" applyBorder="1" applyAlignment="1">
      <alignment horizontal="center" vertical="center" wrapText="1" readingOrder="2"/>
    </xf>
    <xf numFmtId="49" fontId="40" fillId="0" borderId="94" xfId="0" applyNumberFormat="1" applyFont="1" applyBorder="1" applyAlignment="1">
      <alignment horizontal="center" vertical="center" wrapText="1" readingOrder="2"/>
    </xf>
    <xf numFmtId="0" fontId="19" fillId="0" borderId="95" xfId="0" applyFont="1" applyBorder="1" applyAlignment="1">
      <alignment horizontal="right" vertical="center" wrapText="1" readingOrder="2"/>
    </xf>
    <xf numFmtId="0" fontId="19" fillId="0" borderId="100" xfId="0" applyFont="1" applyBorder="1" applyAlignment="1">
      <alignment horizontal="center" vertical="center" wrapText="1" readingOrder="2"/>
    </xf>
    <xf numFmtId="0" fontId="43" fillId="0" borderId="104" xfId="0" applyFont="1" applyBorder="1" applyAlignment="1">
      <alignment horizontal="center" vertical="center" wrapText="1" readingOrder="2"/>
    </xf>
    <xf numFmtId="3" fontId="19" fillId="2" borderId="39" xfId="0" applyNumberFormat="1" applyFont="1" applyFill="1" applyBorder="1" applyAlignment="1">
      <alignment horizontal="center" vertical="center" wrapText="1" readingOrder="2"/>
    </xf>
    <xf numFmtId="0" fontId="19" fillId="0" borderId="110" xfId="0" applyFont="1" applyBorder="1" applyAlignment="1">
      <alignment vertical="center" wrapText="1" readingOrder="2"/>
    </xf>
    <xf numFmtId="3" fontId="38" fillId="0" borderId="110" xfId="0" applyNumberFormat="1" applyFont="1" applyBorder="1" applyAlignment="1">
      <alignment vertical="center" wrapText="1" readingOrder="2"/>
    </xf>
    <xf numFmtId="3" fontId="19" fillId="2" borderId="92" xfId="0" applyNumberFormat="1" applyFont="1" applyFill="1" applyBorder="1" applyAlignment="1">
      <alignment vertical="center" wrapText="1" readingOrder="2"/>
    </xf>
    <xf numFmtId="0" fontId="19" fillId="2" borderId="110" xfId="0" applyFont="1" applyFill="1" applyBorder="1" applyAlignment="1">
      <alignment horizontal="center" vertical="center" wrapText="1" readingOrder="2"/>
    </xf>
    <xf numFmtId="3" fontId="38" fillId="2" borderId="110" xfId="0" applyNumberFormat="1" applyFont="1" applyFill="1" applyBorder="1" applyAlignment="1">
      <alignment vertical="center" wrapText="1" readingOrder="2"/>
    </xf>
    <xf numFmtId="0" fontId="36" fillId="2" borderId="95" xfId="0" applyFont="1" applyFill="1" applyBorder="1" applyAlignment="1">
      <alignment horizontal="center" vertical="center" wrapText="1" readingOrder="2"/>
    </xf>
    <xf numFmtId="3" fontId="19" fillId="2" borderId="24" xfId="0" applyNumberFormat="1" applyFont="1" applyFill="1" applyBorder="1" applyAlignment="1">
      <alignment horizontal="center" vertical="center"/>
    </xf>
    <xf numFmtId="3" fontId="38" fillId="0" borderId="102" xfId="0" applyNumberFormat="1" applyFont="1" applyBorder="1" applyAlignment="1">
      <alignment horizontal="center" vertical="center"/>
    </xf>
    <xf numFmtId="0" fontId="41" fillId="0" borderId="103" xfId="0" applyFont="1" applyBorder="1" applyAlignment="1">
      <alignment horizontal="center" vertical="center" wrapText="1" readingOrder="2"/>
    </xf>
    <xf numFmtId="0" fontId="39" fillId="0" borderId="104" xfId="0" applyFont="1" applyBorder="1" applyAlignment="1">
      <alignment horizontal="right" vertical="center" wrapText="1" readingOrder="2"/>
    </xf>
    <xf numFmtId="0" fontId="41" fillId="0" borderId="104" xfId="0" applyFont="1" applyBorder="1" applyAlignment="1">
      <alignment horizontal="center" vertical="center" wrapText="1" readingOrder="2"/>
    </xf>
    <xf numFmtId="0" fontId="41" fillId="0" borderId="115" xfId="0" applyFont="1" applyBorder="1" applyAlignment="1">
      <alignment horizontal="center" vertical="center" wrapText="1" readingOrder="2"/>
    </xf>
    <xf numFmtId="0" fontId="46" fillId="0" borderId="107" xfId="0" applyFont="1" applyBorder="1" applyAlignment="1">
      <alignment horizontal="center" vertical="center" wrapText="1" readingOrder="2"/>
    </xf>
    <xf numFmtId="0" fontId="41" fillId="0" borderId="107" xfId="0" applyFont="1" applyBorder="1" applyAlignment="1">
      <alignment horizontal="center" vertical="center" wrapText="1" readingOrder="2"/>
    </xf>
    <xf numFmtId="3" fontId="41" fillId="0" borderId="107" xfId="0" applyNumberFormat="1" applyFont="1" applyBorder="1" applyAlignment="1">
      <alignment horizontal="center" vertical="center" wrapText="1" readingOrder="2"/>
    </xf>
    <xf numFmtId="3" fontId="37" fillId="2" borderId="34" xfId="0" applyNumberFormat="1" applyFont="1" applyFill="1" applyBorder="1" applyAlignment="1">
      <alignment horizontal="center" vertical="center" wrapText="1" readingOrder="2"/>
    </xf>
    <xf numFmtId="3" fontId="38" fillId="0" borderId="110" xfId="0" applyNumberFormat="1" applyFont="1" applyBorder="1" applyAlignment="1">
      <alignment horizontal="center" vertical="center"/>
    </xf>
    <xf numFmtId="3" fontId="36" fillId="0" borderId="107" xfId="0" applyNumberFormat="1" applyFont="1" applyBorder="1" applyAlignment="1">
      <alignment horizontal="center" vertical="center" wrapText="1" readingOrder="2"/>
    </xf>
    <xf numFmtId="3" fontId="32" fillId="0" borderId="0" xfId="0" applyNumberFormat="1" applyFont="1" applyAlignment="1">
      <alignment horizontal="center"/>
    </xf>
    <xf numFmtId="0" fontId="38" fillId="0" borderId="106" xfId="0" applyFont="1" applyBorder="1" applyAlignment="1">
      <alignment vertical="center" wrapText="1"/>
    </xf>
    <xf numFmtId="0" fontId="34" fillId="0" borderId="110" xfId="0" applyFont="1" applyBorder="1" applyAlignment="1">
      <alignment vertical="center" wrapText="1"/>
    </xf>
    <xf numFmtId="0" fontId="38" fillId="0" borderId="67" xfId="0" applyFont="1" applyBorder="1" applyAlignment="1">
      <alignment vertical="center" wrapText="1"/>
    </xf>
    <xf numFmtId="3" fontId="38" fillId="2" borderId="106" xfId="0" applyNumberFormat="1" applyFont="1" applyFill="1" applyBorder="1" applyAlignment="1">
      <alignment horizontal="center" vertical="center" wrapText="1" readingOrder="2"/>
    </xf>
    <xf numFmtId="0" fontId="40" fillId="2" borderId="109" xfId="0" applyFont="1" applyFill="1" applyBorder="1" applyAlignment="1">
      <alignment horizontal="right" vertical="center" wrapText="1" readingOrder="2"/>
    </xf>
    <xf numFmtId="0" fontId="37" fillId="2" borderId="110" xfId="0" applyFont="1" applyFill="1" applyBorder="1" applyAlignment="1">
      <alignment horizontal="center" vertical="center" wrapText="1" readingOrder="2"/>
    </xf>
    <xf numFmtId="3" fontId="38" fillId="2" borderId="110" xfId="0" applyNumberFormat="1" applyFont="1" applyFill="1" applyBorder="1" applyAlignment="1">
      <alignment horizontal="center" vertical="center"/>
    </xf>
    <xf numFmtId="0" fontId="39" fillId="2" borderId="93" xfId="0" applyFont="1" applyFill="1" applyBorder="1" applyAlignment="1">
      <alignment horizontal="right" vertical="center" wrapText="1" readingOrder="2"/>
    </xf>
    <xf numFmtId="3" fontId="38" fillId="2" borderId="67" xfId="0" applyNumberFormat="1" applyFont="1" applyFill="1" applyBorder="1" applyAlignment="1">
      <alignment horizontal="center" vertical="center"/>
    </xf>
    <xf numFmtId="0" fontId="39" fillId="2" borderId="93" xfId="0" applyFont="1" applyFill="1" applyBorder="1" applyAlignment="1">
      <alignment vertical="center"/>
    </xf>
    <xf numFmtId="0" fontId="39" fillId="2" borderId="93" xfId="0" applyFont="1" applyFill="1" applyBorder="1" applyAlignment="1">
      <alignment horizontal="right" vertical="center"/>
    </xf>
    <xf numFmtId="0" fontId="39" fillId="2" borderId="94" xfId="0" applyFont="1" applyFill="1" applyBorder="1" applyAlignment="1">
      <alignment vertical="center"/>
    </xf>
    <xf numFmtId="3" fontId="38" fillId="2" borderId="95" xfId="0" applyNumberFormat="1" applyFont="1" applyFill="1" applyBorder="1" applyAlignment="1">
      <alignment horizontal="center" vertical="center"/>
    </xf>
    <xf numFmtId="0" fontId="40" fillId="2" borderId="108" xfId="0" applyFont="1" applyFill="1" applyBorder="1" applyAlignment="1">
      <alignment horizontal="right" vertical="center" wrapText="1" readingOrder="2"/>
    </xf>
    <xf numFmtId="0" fontId="37" fillId="2" borderId="108" xfId="0" applyFont="1" applyFill="1" applyBorder="1" applyAlignment="1">
      <alignment horizontal="center" vertical="center" wrapText="1" readingOrder="2"/>
    </xf>
    <xf numFmtId="3" fontId="38" fillId="2" borderId="108" xfId="0" applyNumberFormat="1" applyFont="1" applyFill="1" applyBorder="1" applyAlignment="1">
      <alignment horizontal="center" vertical="center" wrapText="1" readingOrder="2"/>
    </xf>
    <xf numFmtId="3" fontId="38" fillId="2" borderId="108" xfId="0" applyNumberFormat="1" applyFont="1" applyFill="1" applyBorder="1" applyAlignment="1">
      <alignment horizontal="center" vertical="center"/>
    </xf>
    <xf numFmtId="0" fontId="40" fillId="2" borderId="100" xfId="0" applyFont="1" applyFill="1" applyBorder="1" applyAlignment="1">
      <alignment horizontal="right" vertical="center" wrapText="1" readingOrder="2"/>
    </xf>
    <xf numFmtId="0" fontId="37" fillId="2" borderId="100" xfId="0" applyFont="1" applyFill="1" applyBorder="1" applyAlignment="1">
      <alignment horizontal="center" vertical="center" wrapText="1" readingOrder="2"/>
    </xf>
    <xf numFmtId="3" fontId="38" fillId="2" borderId="100" xfId="0" applyNumberFormat="1" applyFont="1" applyFill="1" applyBorder="1" applyAlignment="1">
      <alignment horizontal="center" vertical="center"/>
    </xf>
    <xf numFmtId="0" fontId="38" fillId="2" borderId="106" xfId="0" applyFont="1" applyFill="1" applyBorder="1" applyAlignment="1">
      <alignment horizontal="right" vertical="center" wrapText="1" readingOrder="2"/>
    </xf>
    <xf numFmtId="0" fontId="37" fillId="2" borderId="106" xfId="0" applyFont="1" applyFill="1" applyBorder="1" applyAlignment="1">
      <alignment horizontal="center" vertical="center" wrapText="1" readingOrder="2"/>
    </xf>
    <xf numFmtId="0" fontId="38" fillId="2" borderId="100" xfId="0" applyFont="1" applyFill="1" applyBorder="1" applyAlignment="1">
      <alignment horizontal="right" vertical="center" wrapText="1" readingOrder="2"/>
    </xf>
    <xf numFmtId="3" fontId="36" fillId="2" borderId="110" xfId="0" applyNumberFormat="1" applyFont="1" applyFill="1" applyBorder="1" applyAlignment="1">
      <alignment horizontal="center" vertical="center" wrapText="1" readingOrder="2"/>
    </xf>
    <xf numFmtId="0" fontId="41" fillId="2" borderId="67" xfId="0" applyFont="1" applyFill="1" applyBorder="1" applyAlignment="1">
      <alignment horizontal="right" vertical="center" wrapText="1" readingOrder="2"/>
    </xf>
    <xf numFmtId="0" fontId="38" fillId="2" borderId="67" xfId="0" applyFont="1" applyFill="1" applyBorder="1" applyAlignment="1">
      <alignment horizontal="right" vertical="center" wrapText="1" readingOrder="2"/>
    </xf>
    <xf numFmtId="0" fontId="38" fillId="2" borderId="95" xfId="0" applyFont="1" applyFill="1" applyBorder="1" applyAlignment="1">
      <alignment horizontal="right" vertical="center" wrapText="1" readingOrder="2"/>
    </xf>
    <xf numFmtId="3" fontId="38" fillId="2" borderId="102" xfId="0" applyNumberFormat="1" applyFont="1" applyFill="1" applyBorder="1" applyAlignment="1">
      <alignment horizontal="center" vertical="center" wrapText="1" readingOrder="2"/>
    </xf>
    <xf numFmtId="0" fontId="34" fillId="2" borderId="102" xfId="0" applyFont="1" applyFill="1" applyBorder="1" applyAlignment="1">
      <alignment horizontal="right" vertical="center" wrapText="1" readingOrder="2"/>
    </xf>
    <xf numFmtId="0" fontId="36" fillId="2" borderId="102" xfId="0" applyFont="1" applyFill="1" applyBorder="1" applyAlignment="1">
      <alignment horizontal="center" vertical="center" wrapText="1" readingOrder="2"/>
    </xf>
    <xf numFmtId="0" fontId="39" fillId="2" borderId="100" xfId="0" applyFont="1" applyFill="1" applyBorder="1" applyAlignment="1">
      <alignment horizontal="right" vertical="center" wrapText="1" readingOrder="2"/>
    </xf>
    <xf numFmtId="0" fontId="36" fillId="2" borderId="100" xfId="0" applyFont="1" applyFill="1" applyBorder="1" applyAlignment="1">
      <alignment horizontal="center" vertical="center" wrapText="1" readingOrder="2"/>
    </xf>
    <xf numFmtId="0" fontId="34" fillId="2" borderId="112" xfId="0" applyFont="1" applyFill="1" applyBorder="1" applyAlignment="1">
      <alignment horizontal="right" vertical="center" wrapText="1" readingOrder="2"/>
    </xf>
    <xf numFmtId="0" fontId="36" fillId="2" borderId="112" xfId="0" applyFont="1" applyFill="1" applyBorder="1" applyAlignment="1">
      <alignment horizontal="center" vertical="center" wrapText="1" readingOrder="2"/>
    </xf>
    <xf numFmtId="3" fontId="38" fillId="2" borderId="112" xfId="0" applyNumberFormat="1" applyFont="1" applyFill="1" applyBorder="1" applyAlignment="1">
      <alignment horizontal="center" vertical="center" wrapText="1" readingOrder="2"/>
    </xf>
    <xf numFmtId="0" fontId="39" fillId="0" borderId="118" xfId="0" applyFont="1" applyBorder="1" applyAlignment="1">
      <alignment horizontal="right" vertical="center" wrapText="1" readingOrder="2"/>
    </xf>
    <xf numFmtId="0" fontId="41" fillId="0" borderId="118" xfId="0" applyFont="1" applyBorder="1" applyAlignment="1">
      <alignment horizontal="center" vertical="center" wrapText="1" readingOrder="2"/>
    </xf>
    <xf numFmtId="3" fontId="38" fillId="0" borderId="118" xfId="0" applyNumberFormat="1" applyFont="1" applyBorder="1" applyAlignment="1">
      <alignment horizontal="center" vertical="center" wrapText="1" readingOrder="2"/>
    </xf>
    <xf numFmtId="0" fontId="39" fillId="0" borderId="111" xfId="0" applyFont="1" applyBorder="1" applyAlignment="1">
      <alignment horizontal="right" vertical="center" wrapText="1" readingOrder="2"/>
    </xf>
    <xf numFmtId="0" fontId="41" fillId="0" borderId="111" xfId="0" applyFont="1" applyBorder="1" applyAlignment="1">
      <alignment horizontal="center" vertical="center" wrapText="1" readingOrder="2"/>
    </xf>
    <xf numFmtId="3" fontId="38" fillId="0" borderId="111" xfId="0" applyNumberFormat="1" applyFont="1" applyBorder="1" applyAlignment="1">
      <alignment horizontal="center" vertical="center" wrapText="1" readingOrder="2"/>
    </xf>
    <xf numFmtId="0" fontId="33" fillId="0" borderId="56" xfId="0" applyFont="1" applyBorder="1" applyAlignment="1">
      <alignment horizontal="center" vertical="center" wrapText="1" readingOrder="2"/>
    </xf>
    <xf numFmtId="0" fontId="33" fillId="0" borderId="57" xfId="0" applyFont="1" applyBorder="1" applyAlignment="1">
      <alignment horizontal="center" vertical="center" wrapText="1" readingOrder="2"/>
    </xf>
    <xf numFmtId="0" fontId="33" fillId="0" borderId="58" xfId="0" applyFont="1" applyBorder="1" applyAlignment="1">
      <alignment horizontal="center" vertical="center" wrapText="1" readingOrder="2"/>
    </xf>
    <xf numFmtId="0" fontId="40" fillId="0" borderId="15" xfId="0" applyFont="1" applyBorder="1" applyAlignment="1">
      <alignment horizontal="center" vertical="center" wrapText="1" readingOrder="2"/>
    </xf>
    <xf numFmtId="3" fontId="38" fillId="0" borderId="52" xfId="0" applyNumberFormat="1" applyFont="1" applyBorder="1" applyAlignment="1">
      <alignment horizontal="center" vertical="center"/>
    </xf>
    <xf numFmtId="3" fontId="38" fillId="0" borderId="55" xfId="0" applyNumberFormat="1" applyFont="1" applyBorder="1" applyAlignment="1">
      <alignment horizontal="center" vertical="center"/>
    </xf>
    <xf numFmtId="3" fontId="38" fillId="0" borderId="54" xfId="0" applyNumberFormat="1" applyFont="1" applyBorder="1" applyAlignment="1">
      <alignment horizontal="center" vertical="center"/>
    </xf>
    <xf numFmtId="3" fontId="38" fillId="0" borderId="45" xfId="0" applyNumberFormat="1" applyFont="1" applyBorder="1" applyAlignment="1">
      <alignment horizontal="center" vertical="center"/>
    </xf>
    <xf numFmtId="3" fontId="38" fillId="0" borderId="43" xfId="0" applyNumberFormat="1" applyFont="1" applyBorder="1" applyAlignment="1">
      <alignment horizontal="center" vertical="center"/>
    </xf>
    <xf numFmtId="3" fontId="38" fillId="0" borderId="22" xfId="0" applyNumberFormat="1" applyFont="1" applyBorder="1" applyAlignment="1">
      <alignment horizontal="center" vertical="center"/>
    </xf>
    <xf numFmtId="49" fontId="40" fillId="0" borderId="15" xfId="0" applyNumberFormat="1" applyFont="1" applyBorder="1" applyAlignment="1">
      <alignment horizontal="center" vertical="center" wrapText="1" readingOrder="2"/>
    </xf>
    <xf numFmtId="3" fontId="38" fillId="0" borderId="80" xfId="0" applyNumberFormat="1" applyFont="1" applyBorder="1" applyAlignment="1">
      <alignment horizontal="center" vertical="center"/>
    </xf>
    <xf numFmtId="3" fontId="38" fillId="0" borderId="68" xfId="0" applyNumberFormat="1" applyFont="1" applyBorder="1" applyAlignment="1">
      <alignment horizontal="center" vertical="center"/>
    </xf>
    <xf numFmtId="0" fontId="46" fillId="0" borderId="56" xfId="0" applyFont="1" applyBorder="1" applyAlignment="1">
      <alignment horizontal="center" vertical="center" wrapText="1" readingOrder="2"/>
    </xf>
    <xf numFmtId="0" fontId="46" fillId="0" borderId="58" xfId="0" applyFont="1" applyBorder="1" applyAlignment="1">
      <alignment horizontal="center" vertical="center" wrapText="1" readingOrder="2"/>
    </xf>
    <xf numFmtId="0" fontId="40" fillId="0" borderId="52" xfId="0" applyFont="1" applyBorder="1" applyAlignment="1">
      <alignment horizontal="center" vertical="center" wrapText="1" readingOrder="2"/>
    </xf>
    <xf numFmtId="0" fontId="40" fillId="0" borderId="55" xfId="0" applyFont="1" applyBorder="1" applyAlignment="1">
      <alignment horizontal="center" vertical="center" wrapText="1" readingOrder="2"/>
    </xf>
    <xf numFmtId="0" fontId="40" fillId="0" borderId="54" xfId="0" applyFont="1" applyBorder="1" applyAlignment="1">
      <alignment horizontal="center" vertical="center" wrapText="1" readingOrder="2"/>
    </xf>
    <xf numFmtId="0" fontId="37" fillId="0" borderId="3" xfId="0" applyFont="1" applyBorder="1" applyAlignment="1">
      <alignment horizontal="center" vertical="center" wrapText="1" readingOrder="2"/>
    </xf>
    <xf numFmtId="0" fontId="37" fillId="0" borderId="4" xfId="0" applyFont="1" applyBorder="1" applyAlignment="1">
      <alignment horizontal="center" vertical="center" wrapText="1" readingOrder="2"/>
    </xf>
    <xf numFmtId="0" fontId="37" fillId="0" borderId="32" xfId="0" applyFont="1" applyBorder="1" applyAlignment="1">
      <alignment horizontal="center" vertical="center" wrapText="1" readingOrder="2"/>
    </xf>
    <xf numFmtId="3" fontId="38" fillId="0" borderId="78" xfId="0" applyNumberFormat="1" applyFont="1" applyBorder="1" applyAlignment="1">
      <alignment horizontal="center" vertical="center"/>
    </xf>
    <xf numFmtId="3" fontId="19" fillId="2" borderId="52" xfId="0" applyNumberFormat="1" applyFont="1" applyFill="1" applyBorder="1" applyAlignment="1">
      <alignment horizontal="center" vertical="center"/>
    </xf>
    <xf numFmtId="3" fontId="19" fillId="2" borderId="55" xfId="0" applyNumberFormat="1" applyFont="1" applyFill="1" applyBorder="1" applyAlignment="1">
      <alignment horizontal="center" vertical="center"/>
    </xf>
    <xf numFmtId="3" fontId="19" fillId="2" borderId="54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29" fillId="2" borderId="52" xfId="0" applyNumberFormat="1" applyFont="1" applyFill="1" applyBorder="1" applyAlignment="1">
      <alignment horizontal="center" vertical="center"/>
    </xf>
    <xf numFmtId="3" fontId="29" fillId="2" borderId="55" xfId="0" applyNumberFormat="1" applyFont="1" applyFill="1" applyBorder="1" applyAlignment="1">
      <alignment horizontal="center" vertical="center"/>
    </xf>
    <xf numFmtId="3" fontId="29" fillId="2" borderId="54" xfId="0" applyNumberFormat="1" applyFont="1" applyFill="1" applyBorder="1" applyAlignment="1">
      <alignment horizontal="center" vertical="center"/>
    </xf>
    <xf numFmtId="3" fontId="21" fillId="2" borderId="55" xfId="0" applyNumberFormat="1" applyFont="1" applyFill="1" applyBorder="1" applyAlignment="1">
      <alignment horizontal="center" vertical="center"/>
    </xf>
    <xf numFmtId="3" fontId="21" fillId="2" borderId="54" xfId="0" applyNumberFormat="1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 readingOrder="2"/>
    </xf>
    <xf numFmtId="0" fontId="9" fillId="0" borderId="55" xfId="0" applyFont="1" applyBorder="1" applyAlignment="1">
      <alignment horizontal="center" vertical="center" wrapText="1" readingOrder="2"/>
    </xf>
    <xf numFmtId="0" fontId="9" fillId="0" borderId="54" xfId="0" applyFont="1" applyBorder="1" applyAlignment="1">
      <alignment horizontal="center" vertical="center" wrapText="1" readingOrder="2"/>
    </xf>
    <xf numFmtId="3" fontId="11" fillId="0" borderId="68" xfId="0" applyNumberFormat="1" applyFont="1" applyBorder="1" applyAlignment="1">
      <alignment horizontal="center" vertical="center" wrapText="1" readingOrder="2"/>
    </xf>
    <xf numFmtId="3" fontId="11" fillId="0" borderId="55" xfId="0" applyNumberFormat="1" applyFont="1" applyBorder="1" applyAlignment="1">
      <alignment horizontal="center" vertical="center" wrapText="1" readingOrder="2"/>
    </xf>
    <xf numFmtId="3" fontId="11" fillId="0" borderId="54" xfId="0" applyNumberFormat="1" applyFont="1" applyBorder="1" applyAlignment="1">
      <alignment horizontal="center" vertical="center" wrapText="1" readingOrder="2"/>
    </xf>
    <xf numFmtId="49" fontId="9" fillId="0" borderId="15" xfId="0" applyNumberFormat="1" applyFont="1" applyBorder="1" applyAlignment="1">
      <alignment horizontal="center" vertical="center" wrapText="1" readingOrder="2"/>
    </xf>
    <xf numFmtId="3" fontId="10" fillId="0" borderId="27" xfId="0" applyNumberFormat="1" applyFont="1" applyBorder="1" applyAlignment="1">
      <alignment horizontal="center" vertical="center" wrapText="1" readingOrder="2"/>
    </xf>
    <xf numFmtId="3" fontId="10" fillId="0" borderId="25" xfId="0" applyNumberFormat="1" applyFont="1" applyBorder="1" applyAlignment="1">
      <alignment horizontal="center" vertical="center" wrapText="1" readingOrder="2"/>
    </xf>
    <xf numFmtId="3" fontId="10" fillId="0" borderId="34" xfId="0" applyNumberFormat="1" applyFont="1" applyBorder="1" applyAlignment="1">
      <alignment horizontal="center" vertical="center" wrapText="1" readingOrder="2"/>
    </xf>
    <xf numFmtId="0" fontId="9" fillId="0" borderId="15" xfId="0" applyFont="1" applyBorder="1" applyAlignment="1">
      <alignment horizontal="center" vertical="center" wrapText="1" readingOrder="2"/>
    </xf>
    <xf numFmtId="3" fontId="11" fillId="0" borderId="27" xfId="0" applyNumberFormat="1" applyFont="1" applyBorder="1" applyAlignment="1">
      <alignment horizontal="center" vertical="center" wrapText="1" readingOrder="2"/>
    </xf>
    <xf numFmtId="3" fontId="11" fillId="0" borderId="34" xfId="0" applyNumberFormat="1" applyFont="1" applyBorder="1" applyAlignment="1">
      <alignment horizontal="center" vertical="center" wrapText="1" readingOrder="2"/>
    </xf>
    <xf numFmtId="0" fontId="5" fillId="0" borderId="15" xfId="0" applyFont="1" applyBorder="1" applyAlignment="1">
      <alignment horizontal="center" vertical="center" wrapText="1" readingOrder="2"/>
    </xf>
    <xf numFmtId="3" fontId="11" fillId="0" borderId="25" xfId="0" applyNumberFormat="1" applyFont="1" applyBorder="1" applyAlignment="1">
      <alignment horizontal="center" vertical="center" wrapText="1" readingOrder="2"/>
    </xf>
    <xf numFmtId="3" fontId="8" fillId="0" borderId="52" xfId="0" applyNumberFormat="1" applyFont="1" applyBorder="1" applyAlignment="1">
      <alignment horizontal="center" vertical="center"/>
    </xf>
    <xf numFmtId="3" fontId="8" fillId="0" borderId="55" xfId="0" applyNumberFormat="1" applyFont="1" applyBorder="1" applyAlignment="1">
      <alignment horizontal="center" vertical="center"/>
    </xf>
    <xf numFmtId="3" fontId="8" fillId="0" borderId="5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 readingOrder="2"/>
    </xf>
    <xf numFmtId="0" fontId="10" fillId="0" borderId="4" xfId="0" applyFont="1" applyBorder="1" applyAlignment="1">
      <alignment horizontal="center" vertical="center" wrapText="1" readingOrder="2"/>
    </xf>
    <xf numFmtId="0" fontId="10" fillId="0" borderId="32" xfId="0" applyFont="1" applyBorder="1" applyAlignment="1">
      <alignment horizontal="center" vertical="center" wrapText="1" readingOrder="2"/>
    </xf>
    <xf numFmtId="3" fontId="7" fillId="0" borderId="3" xfId="0" applyNumberFormat="1" applyFont="1" applyBorder="1" applyAlignment="1">
      <alignment horizontal="center" vertical="center" wrapText="1" readingOrder="2"/>
    </xf>
    <xf numFmtId="3" fontId="7" fillId="0" borderId="4" xfId="0" applyNumberFormat="1" applyFont="1" applyBorder="1" applyAlignment="1">
      <alignment horizontal="center" vertical="center" wrapText="1" readingOrder="2"/>
    </xf>
    <xf numFmtId="3" fontId="7" fillId="0" borderId="32" xfId="0" applyNumberFormat="1" applyFont="1" applyBorder="1" applyAlignment="1">
      <alignment horizontal="center" vertical="center" wrapText="1" readingOrder="2"/>
    </xf>
    <xf numFmtId="3" fontId="8" fillId="0" borderId="6" xfId="0" applyNumberFormat="1" applyFont="1" applyBorder="1" applyAlignment="1">
      <alignment horizontal="center" vertical="center" wrapText="1" readingOrder="2"/>
    </xf>
    <xf numFmtId="3" fontId="8" fillId="0" borderId="7" xfId="0" applyNumberFormat="1" applyFont="1" applyBorder="1" applyAlignment="1">
      <alignment horizontal="center" vertical="center" wrapText="1" readingOrder="2"/>
    </xf>
    <xf numFmtId="3" fontId="8" fillId="0" borderId="33" xfId="0" applyNumberFormat="1" applyFont="1" applyBorder="1" applyAlignment="1">
      <alignment horizontal="center" vertical="center" wrapText="1" readingOrder="2"/>
    </xf>
    <xf numFmtId="3" fontId="8" fillId="0" borderId="78" xfId="0" applyNumberFormat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/>
    </xf>
    <xf numFmtId="3" fontId="8" fillId="0" borderId="43" xfId="0" applyNumberFormat="1" applyFont="1" applyBorder="1" applyAlignment="1">
      <alignment horizontal="center" vertical="center"/>
    </xf>
    <xf numFmtId="3" fontId="8" fillId="0" borderId="45" xfId="0" applyNumberFormat="1" applyFont="1" applyBorder="1" applyAlignment="1">
      <alignment horizontal="center" vertical="center"/>
    </xf>
    <xf numFmtId="3" fontId="11" fillId="0" borderId="72" xfId="0" applyNumberFormat="1" applyFont="1" applyBorder="1" applyAlignment="1">
      <alignment horizontal="center" vertical="center" wrapText="1" readingOrder="2"/>
    </xf>
    <xf numFmtId="3" fontId="11" fillId="0" borderId="45" xfId="0" applyNumberFormat="1" applyFont="1" applyBorder="1" applyAlignment="1">
      <alignment horizontal="center" vertical="center" wrapText="1" readingOrder="2"/>
    </xf>
    <xf numFmtId="3" fontId="11" fillId="0" borderId="22" xfId="0" applyNumberFormat="1" applyFont="1" applyBorder="1" applyAlignment="1">
      <alignment horizontal="center" vertical="center" wrapText="1" readingOrder="2"/>
    </xf>
    <xf numFmtId="3" fontId="11" fillId="0" borderId="43" xfId="0" applyNumberFormat="1" applyFont="1" applyBorder="1" applyAlignment="1">
      <alignment horizontal="center" vertical="center" wrapText="1" readingOrder="2"/>
    </xf>
    <xf numFmtId="3" fontId="11" fillId="2" borderId="27" xfId="0" applyNumberFormat="1" applyFont="1" applyFill="1" applyBorder="1" applyAlignment="1">
      <alignment horizontal="center" vertical="center" wrapText="1" readingOrder="2"/>
    </xf>
    <xf numFmtId="3" fontId="11" fillId="2" borderId="25" xfId="0" applyNumberFormat="1" applyFont="1" applyFill="1" applyBorder="1" applyAlignment="1">
      <alignment horizontal="center" vertical="center" wrapText="1" readingOrder="2"/>
    </xf>
    <xf numFmtId="3" fontId="11" fillId="2" borderId="34" xfId="0" applyNumberFormat="1" applyFont="1" applyFill="1" applyBorder="1" applyAlignment="1">
      <alignment horizontal="center" vertical="center" wrapText="1" readingOrder="2"/>
    </xf>
    <xf numFmtId="3" fontId="8" fillId="0" borderId="10" xfId="0" applyNumberFormat="1" applyFont="1" applyBorder="1" applyAlignment="1">
      <alignment horizontal="center" vertical="center" wrapText="1" readingOrder="2"/>
    </xf>
    <xf numFmtId="3" fontId="8" fillId="0" borderId="80" xfId="0" applyNumberFormat="1" applyFont="1" applyBorder="1" applyAlignment="1">
      <alignment horizontal="center" vertical="center"/>
    </xf>
    <xf numFmtId="3" fontId="8" fillId="0" borderId="68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 wrapText="1" readingOrder="2"/>
    </xf>
    <xf numFmtId="3" fontId="6" fillId="0" borderId="4" xfId="0" applyNumberFormat="1" applyFont="1" applyBorder="1" applyAlignment="1">
      <alignment horizontal="center" vertical="center" wrapText="1" readingOrder="2"/>
    </xf>
    <xf numFmtId="3" fontId="6" fillId="0" borderId="32" xfId="0" applyNumberFormat="1" applyFont="1" applyBorder="1" applyAlignment="1">
      <alignment horizontal="center" vertical="center" wrapText="1" readingOrder="2"/>
    </xf>
    <xf numFmtId="3" fontId="8" fillId="0" borderId="37" xfId="0" applyNumberFormat="1" applyFont="1" applyBorder="1" applyAlignment="1">
      <alignment horizontal="center" vertical="center" wrapText="1" readingOrder="2"/>
    </xf>
    <xf numFmtId="3" fontId="8" fillId="0" borderId="11" xfId="0" applyNumberFormat="1" applyFont="1" applyBorder="1" applyAlignment="1">
      <alignment horizontal="center" vertical="center" wrapText="1" readingOrder="2"/>
    </xf>
    <xf numFmtId="3" fontId="8" fillId="0" borderId="21" xfId="0" applyNumberFormat="1" applyFont="1" applyBorder="1" applyAlignment="1">
      <alignment horizontal="center" vertical="center" wrapText="1" readingOrder="2"/>
    </xf>
    <xf numFmtId="3" fontId="8" fillId="0" borderId="32" xfId="0" applyNumberFormat="1" applyFont="1" applyBorder="1" applyAlignment="1">
      <alignment horizontal="center" vertical="center" wrapText="1" readingOrder="2"/>
    </xf>
    <xf numFmtId="0" fontId="14" fillId="0" borderId="56" xfId="0" applyFont="1" applyBorder="1" applyAlignment="1">
      <alignment horizontal="center" vertical="center" wrapText="1" readingOrder="2"/>
    </xf>
    <xf numFmtId="0" fontId="14" fillId="0" borderId="57" xfId="0" applyFont="1" applyBorder="1" applyAlignment="1">
      <alignment horizontal="center" vertical="center" wrapText="1" readingOrder="2"/>
    </xf>
    <xf numFmtId="0" fontId="14" fillId="0" borderId="58" xfId="0" applyFont="1" applyBorder="1" applyAlignment="1">
      <alignment horizontal="center" vertical="center" wrapText="1" readingOrder="2"/>
    </xf>
    <xf numFmtId="3" fontId="8" fillId="2" borderId="21" xfId="0" applyNumberFormat="1" applyFont="1" applyFill="1" applyBorder="1" applyAlignment="1">
      <alignment horizontal="center" vertical="center" wrapText="1" readingOrder="2"/>
    </xf>
    <xf numFmtId="3" fontId="8" fillId="2" borderId="4" xfId="0" applyNumberFormat="1" applyFont="1" applyFill="1" applyBorder="1" applyAlignment="1">
      <alignment horizontal="center" vertical="center" wrapText="1" readingOrder="2"/>
    </xf>
    <xf numFmtId="3" fontId="8" fillId="2" borderId="32" xfId="0" applyNumberFormat="1" applyFont="1" applyFill="1" applyBorder="1" applyAlignment="1">
      <alignment horizontal="center" vertical="center" wrapText="1" readingOrder="2"/>
    </xf>
    <xf numFmtId="3" fontId="8" fillId="2" borderId="37" xfId="0" applyNumberFormat="1" applyFont="1" applyFill="1" applyBorder="1" applyAlignment="1">
      <alignment horizontal="center" vertical="center" wrapText="1" readingOrder="2"/>
    </xf>
    <xf numFmtId="3" fontId="8" fillId="2" borderId="7" xfId="0" applyNumberFormat="1" applyFont="1" applyFill="1" applyBorder="1" applyAlignment="1">
      <alignment horizontal="center" vertical="center" wrapText="1" readingOrder="2"/>
    </xf>
    <xf numFmtId="3" fontId="8" fillId="2" borderId="33" xfId="0" applyNumberFormat="1" applyFont="1" applyFill="1" applyBorder="1" applyAlignment="1">
      <alignment horizontal="center" vertical="center" wrapText="1" readingOrder="2"/>
    </xf>
    <xf numFmtId="3" fontId="19" fillId="2" borderId="27" xfId="0" applyNumberFormat="1" applyFont="1" applyFill="1" applyBorder="1" applyAlignment="1">
      <alignment horizontal="center" vertical="center" wrapText="1" readingOrder="2"/>
    </xf>
    <xf numFmtId="3" fontId="19" fillId="2" borderId="25" xfId="0" applyNumberFormat="1" applyFont="1" applyFill="1" applyBorder="1" applyAlignment="1">
      <alignment horizontal="center" vertical="center" wrapText="1" readingOrder="2"/>
    </xf>
    <xf numFmtId="3" fontId="38" fillId="0" borderId="100" xfId="0" applyNumberFormat="1" applyFont="1" applyBorder="1" applyAlignment="1">
      <alignment horizontal="center" vertical="center" wrapText="1" readingOrder="2"/>
    </xf>
    <xf numFmtId="3" fontId="38" fillId="0" borderId="107" xfId="0" applyNumberFormat="1" applyFont="1" applyBorder="1" applyAlignment="1">
      <alignment horizontal="center" vertical="center" wrapText="1" readingOrder="2"/>
    </xf>
    <xf numFmtId="3" fontId="19" fillId="2" borderId="24" xfId="0" applyNumberFormat="1" applyFont="1" applyFill="1" applyBorder="1" applyAlignment="1">
      <alignment horizontal="center" vertical="center"/>
    </xf>
    <xf numFmtId="3" fontId="19" fillId="2" borderId="34" xfId="0" applyNumberFormat="1" applyFont="1" applyFill="1" applyBorder="1" applyAlignment="1">
      <alignment horizontal="center" vertical="center"/>
    </xf>
    <xf numFmtId="3" fontId="19" fillId="2" borderId="34" xfId="0" applyNumberFormat="1" applyFont="1" applyFill="1" applyBorder="1" applyAlignment="1">
      <alignment horizontal="center" vertical="center" wrapText="1" readingOrder="2"/>
    </xf>
    <xf numFmtId="3" fontId="19" fillId="2" borderId="24" xfId="0" applyNumberFormat="1" applyFont="1" applyFill="1" applyBorder="1" applyAlignment="1">
      <alignment horizontal="center" vertical="center" wrapText="1" readingOrder="2"/>
    </xf>
    <xf numFmtId="3" fontId="38" fillId="0" borderId="108" xfId="0" applyNumberFormat="1" applyFont="1" applyBorder="1" applyAlignment="1">
      <alignment horizontal="center" vertical="center"/>
    </xf>
    <xf numFmtId="3" fontId="38" fillId="0" borderId="102" xfId="0" applyNumberFormat="1" applyFont="1" applyBorder="1" applyAlignment="1">
      <alignment horizontal="center" vertical="center"/>
    </xf>
    <xf numFmtId="3" fontId="19" fillId="2" borderId="27" xfId="0" applyNumberFormat="1" applyFont="1" applyFill="1" applyBorder="1" applyAlignment="1">
      <alignment horizontal="center" vertical="center"/>
    </xf>
    <xf numFmtId="3" fontId="19" fillId="2" borderId="25" xfId="0" applyNumberFormat="1" applyFont="1" applyFill="1" applyBorder="1" applyAlignment="1">
      <alignment horizontal="center" vertical="center"/>
    </xf>
    <xf numFmtId="3" fontId="38" fillId="0" borderId="27" xfId="0" applyNumberFormat="1" applyFont="1" applyBorder="1" applyAlignment="1">
      <alignment horizontal="center" vertical="center"/>
    </xf>
    <xf numFmtId="3" fontId="38" fillId="0" borderId="25" xfId="0" applyNumberFormat="1" applyFont="1" applyBorder="1" applyAlignment="1">
      <alignment horizontal="center" vertical="center"/>
    </xf>
    <xf numFmtId="3" fontId="38" fillId="0" borderId="34" xfId="0" applyNumberFormat="1" applyFont="1" applyBorder="1" applyAlignment="1">
      <alignment horizontal="center" vertical="center"/>
    </xf>
    <xf numFmtId="3" fontId="38" fillId="0" borderId="100" xfId="0" applyNumberFormat="1" applyFont="1" applyBorder="1" applyAlignment="1">
      <alignment horizontal="center" vertical="center"/>
    </xf>
    <xf numFmtId="3" fontId="38" fillId="0" borderId="106" xfId="0" applyNumberFormat="1" applyFont="1" applyBorder="1" applyAlignment="1">
      <alignment horizontal="center" vertical="center"/>
    </xf>
    <xf numFmtId="3" fontId="38" fillId="2" borderId="100" xfId="0" applyNumberFormat="1" applyFont="1" applyFill="1" applyBorder="1" applyAlignment="1">
      <alignment horizontal="center" vertical="center"/>
    </xf>
    <xf numFmtId="3" fontId="38" fillId="2" borderId="106" xfId="0" applyNumberFormat="1" applyFont="1" applyFill="1" applyBorder="1" applyAlignment="1">
      <alignment horizontal="center" vertical="center"/>
    </xf>
    <xf numFmtId="3" fontId="38" fillId="0" borderId="73" xfId="0" applyNumberFormat="1" applyFont="1" applyBorder="1" applyAlignment="1">
      <alignment horizontal="center" vertical="center"/>
    </xf>
    <xf numFmtId="3" fontId="38" fillId="0" borderId="50" xfId="0" applyNumberFormat="1" applyFont="1" applyBorder="1" applyAlignment="1">
      <alignment horizontal="center" vertical="center"/>
    </xf>
    <xf numFmtId="0" fontId="40" fillId="0" borderId="101" xfId="0" applyFont="1" applyBorder="1" applyAlignment="1">
      <alignment horizontal="center" vertical="center" wrapText="1" readingOrder="2"/>
    </xf>
    <xf numFmtId="0" fontId="40" fillId="0" borderId="93" xfId="0" applyFont="1" applyBorder="1" applyAlignment="1">
      <alignment horizontal="center" vertical="center" wrapText="1" readingOrder="2"/>
    </xf>
    <xf numFmtId="0" fontId="40" fillId="0" borderId="109" xfId="0" applyFont="1" applyBorder="1" applyAlignment="1">
      <alignment horizontal="center" vertical="center" wrapText="1" readingOrder="2"/>
    </xf>
    <xf numFmtId="0" fontId="40" fillId="0" borderId="94" xfId="0" applyFont="1" applyBorder="1" applyAlignment="1">
      <alignment horizontal="center" vertical="center" wrapText="1" readingOrder="2"/>
    </xf>
    <xf numFmtId="0" fontId="37" fillId="2" borderId="67" xfId="0" applyFont="1" applyFill="1" applyBorder="1" applyAlignment="1">
      <alignment horizontal="center" vertical="center" wrapText="1" readingOrder="2"/>
    </xf>
    <xf numFmtId="0" fontId="37" fillId="2" borderId="95" xfId="0" applyFont="1" applyFill="1" applyBorder="1" applyAlignment="1">
      <alignment horizontal="center" vertical="center" wrapText="1" readingOrder="2"/>
    </xf>
    <xf numFmtId="3" fontId="38" fillId="2" borderId="67" xfId="0" applyNumberFormat="1" applyFont="1" applyFill="1" applyBorder="1" applyAlignment="1">
      <alignment horizontal="center" vertical="center" wrapText="1" readingOrder="2"/>
    </xf>
    <xf numFmtId="3" fontId="38" fillId="2" borderId="95" xfId="0" applyNumberFormat="1" applyFont="1" applyFill="1" applyBorder="1" applyAlignment="1">
      <alignment horizontal="center" vertical="center" wrapText="1" readingOrder="2"/>
    </xf>
    <xf numFmtId="49" fontId="40" fillId="2" borderId="109" xfId="0" applyNumberFormat="1" applyFont="1" applyFill="1" applyBorder="1" applyAlignment="1">
      <alignment horizontal="center" vertical="center" wrapText="1" readingOrder="2"/>
    </xf>
    <xf numFmtId="49" fontId="40" fillId="2" borderId="93" xfId="0" applyNumberFormat="1" applyFont="1" applyFill="1" applyBorder="1" applyAlignment="1">
      <alignment horizontal="center" vertical="center" wrapText="1" readingOrder="2"/>
    </xf>
    <xf numFmtId="49" fontId="40" fillId="2" borderId="94" xfId="0" applyNumberFormat="1" applyFont="1" applyFill="1" applyBorder="1" applyAlignment="1">
      <alignment horizontal="center" vertical="center" wrapText="1" readingOrder="2"/>
    </xf>
    <xf numFmtId="0" fontId="40" fillId="0" borderId="116" xfId="0" applyFont="1" applyBorder="1" applyAlignment="1">
      <alignment horizontal="center" vertical="center" wrapText="1" readingOrder="2"/>
    </xf>
    <xf numFmtId="0" fontId="40" fillId="0" borderId="105" xfId="0" applyFont="1" applyBorder="1" applyAlignment="1">
      <alignment horizontal="center" vertical="center" wrapText="1" readingOrder="2"/>
    </xf>
    <xf numFmtId="0" fontId="40" fillId="0" borderId="115" xfId="0" applyFont="1" applyBorder="1" applyAlignment="1">
      <alignment horizontal="center" vertical="center" wrapText="1" readingOrder="2"/>
    </xf>
    <xf numFmtId="0" fontId="41" fillId="0" borderId="116" xfId="0" applyFont="1" applyBorder="1" applyAlignment="1">
      <alignment horizontal="center" vertical="center" wrapText="1" readingOrder="2"/>
    </xf>
    <xf numFmtId="0" fontId="41" fillId="0" borderId="115" xfId="0" applyFont="1" applyBorder="1" applyAlignment="1">
      <alignment horizontal="center" vertical="center" wrapText="1" readingOrder="2"/>
    </xf>
    <xf numFmtId="3" fontId="38" fillId="0" borderId="110" xfId="0" applyNumberFormat="1" applyFont="1" applyBorder="1" applyAlignment="1">
      <alignment horizontal="center" vertical="center" wrapText="1" readingOrder="2"/>
    </xf>
    <xf numFmtId="3" fontId="38" fillId="0" borderId="95" xfId="0" applyNumberFormat="1" applyFont="1" applyBorder="1" applyAlignment="1">
      <alignment horizontal="center" vertical="center" wrapText="1" readingOrder="2"/>
    </xf>
    <xf numFmtId="3" fontId="38" fillId="0" borderId="67" xfId="0" applyNumberFormat="1" applyFont="1" applyBorder="1" applyAlignment="1">
      <alignment horizontal="center" vertical="center" wrapText="1" readingOrder="2"/>
    </xf>
    <xf numFmtId="49" fontId="40" fillId="0" borderId="109" xfId="0" applyNumberFormat="1" applyFont="1" applyBorder="1" applyAlignment="1">
      <alignment horizontal="center" vertical="center" wrapText="1" readingOrder="2"/>
    </xf>
    <xf numFmtId="49" fontId="40" fillId="0" borderId="93" xfId="0" applyNumberFormat="1" applyFont="1" applyBorder="1" applyAlignment="1">
      <alignment horizontal="center" vertical="center" wrapText="1" readingOrder="2"/>
    </xf>
    <xf numFmtId="0" fontId="41" fillId="0" borderId="109" xfId="0" applyFont="1" applyBorder="1" applyAlignment="1">
      <alignment horizontal="center" vertical="center" wrapText="1" readingOrder="2"/>
    </xf>
    <xf numFmtId="0" fontId="41" fillId="0" borderId="93" xfId="0" applyFont="1" applyBorder="1" applyAlignment="1">
      <alignment horizontal="center" vertical="center" wrapText="1" readingOrder="2"/>
    </xf>
    <xf numFmtId="0" fontId="41" fillId="0" borderId="99" xfId="0" applyFont="1" applyBorder="1" applyAlignment="1">
      <alignment horizontal="center" vertical="center" wrapText="1" readingOrder="2"/>
    </xf>
    <xf numFmtId="3" fontId="38" fillId="0" borderId="108" xfId="0" applyNumberFormat="1" applyFont="1" applyBorder="1" applyAlignment="1">
      <alignment horizontal="center" vertical="center" wrapText="1" readingOrder="2"/>
    </xf>
    <xf numFmtId="3" fontId="38" fillId="0" borderId="102" xfId="0" applyNumberFormat="1" applyFont="1" applyBorder="1" applyAlignment="1">
      <alignment horizontal="center" vertical="center" wrapText="1" readingOrder="2"/>
    </xf>
    <xf numFmtId="0" fontId="39" fillId="0" borderId="108" xfId="0" applyFont="1" applyBorder="1" applyAlignment="1">
      <alignment horizontal="center" vertical="center" wrapText="1" readingOrder="2"/>
    </xf>
    <xf numFmtId="0" fontId="39" fillId="0" borderId="102" xfId="0" applyFont="1" applyBorder="1" applyAlignment="1">
      <alignment horizontal="center" vertical="center" wrapText="1" readingOrder="2"/>
    </xf>
    <xf numFmtId="3" fontId="38" fillId="0" borderId="100" xfId="0" applyNumberFormat="1" applyFont="1" applyBorder="1" applyAlignment="1">
      <alignment horizontal="center" vertical="center" readingOrder="2"/>
    </xf>
    <xf numFmtId="3" fontId="38" fillId="0" borderId="106" xfId="0" applyNumberFormat="1" applyFont="1" applyBorder="1" applyAlignment="1">
      <alignment horizontal="center" vertical="center" readingOrder="2"/>
    </xf>
    <xf numFmtId="3" fontId="38" fillId="0" borderId="102" xfId="0" applyNumberFormat="1" applyFont="1" applyBorder="1" applyAlignment="1">
      <alignment horizontal="center" vertical="center" readingOrder="2"/>
    </xf>
    <xf numFmtId="0" fontId="41" fillId="0" borderId="100" xfId="0" applyFont="1" applyBorder="1" applyAlignment="1">
      <alignment horizontal="center" vertical="center" wrapText="1" readingOrder="2"/>
    </xf>
    <xf numFmtId="0" fontId="41" fillId="0" borderId="102" xfId="0" applyFont="1" applyBorder="1" applyAlignment="1">
      <alignment horizontal="center" vertical="center" wrapText="1" readingOrder="2"/>
    </xf>
    <xf numFmtId="3" fontId="38" fillId="0" borderId="106" xfId="0" applyNumberFormat="1" applyFont="1" applyBorder="1" applyAlignment="1">
      <alignment horizontal="center" vertical="center" wrapText="1" readingOrder="2"/>
    </xf>
    <xf numFmtId="0" fontId="33" fillId="0" borderId="103" xfId="0" applyFont="1" applyBorder="1" applyAlignment="1">
      <alignment horizontal="center" vertical="center" wrapText="1" readingOrder="2"/>
    </xf>
    <xf numFmtId="0" fontId="33" fillId="0" borderId="104" xfId="0" applyFont="1" applyBorder="1" applyAlignment="1">
      <alignment horizontal="center" vertical="center" wrapText="1" readingOrder="2"/>
    </xf>
    <xf numFmtId="0" fontId="33" fillId="0" borderId="39" xfId="0" applyFont="1" applyBorder="1" applyAlignment="1">
      <alignment horizontal="center" vertical="center" wrapText="1" readingOrder="2"/>
    </xf>
    <xf numFmtId="3" fontId="38" fillId="2" borderId="102" xfId="0" applyNumberFormat="1" applyFont="1" applyFill="1" applyBorder="1" applyAlignment="1">
      <alignment horizontal="center" vertical="center" wrapText="1" readingOrder="2"/>
    </xf>
    <xf numFmtId="3" fontId="38" fillId="2" borderId="100" xfId="0" applyNumberFormat="1" applyFont="1" applyFill="1" applyBorder="1" applyAlignment="1">
      <alignment horizontal="center" vertical="center" wrapText="1" readingOrder="2"/>
    </xf>
    <xf numFmtId="3" fontId="34" fillId="2" borderId="24" xfId="0" applyNumberFormat="1" applyFont="1" applyFill="1" applyBorder="1" applyAlignment="1">
      <alignment horizontal="center" vertical="center"/>
    </xf>
    <xf numFmtId="3" fontId="34" fillId="2" borderId="25" xfId="0" applyNumberFormat="1" applyFont="1" applyFill="1" applyBorder="1" applyAlignment="1">
      <alignment horizontal="center" vertical="center"/>
    </xf>
    <xf numFmtId="3" fontId="34" fillId="2" borderId="34" xfId="0" applyNumberFormat="1" applyFont="1" applyFill="1" applyBorder="1" applyAlignment="1">
      <alignment horizontal="center" vertical="center"/>
    </xf>
    <xf numFmtId="3" fontId="36" fillId="2" borderId="24" xfId="0" applyNumberFormat="1" applyFont="1" applyFill="1" applyBorder="1" applyAlignment="1">
      <alignment horizontal="center" vertical="center"/>
    </xf>
    <xf numFmtId="3" fontId="36" fillId="2" borderId="25" xfId="0" applyNumberFormat="1" applyFont="1" applyFill="1" applyBorder="1" applyAlignment="1">
      <alignment horizontal="center" vertical="center"/>
    </xf>
    <xf numFmtId="3" fontId="36" fillId="2" borderId="34" xfId="0" applyNumberFormat="1" applyFont="1" applyFill="1" applyBorder="1" applyAlignment="1">
      <alignment horizontal="center" vertical="center"/>
    </xf>
    <xf numFmtId="0" fontId="40" fillId="0" borderId="99" xfId="0" applyFont="1" applyBorder="1" applyAlignment="1">
      <alignment horizontal="center" vertical="center" wrapText="1" readingOrder="2"/>
    </xf>
    <xf numFmtId="49" fontId="40" fillId="0" borderId="94" xfId="0" applyNumberFormat="1" applyFont="1" applyBorder="1" applyAlignment="1">
      <alignment horizontal="center" vertical="center" wrapText="1" readingOrder="2"/>
    </xf>
    <xf numFmtId="0" fontId="40" fillId="2" borderId="116" xfId="0" applyFont="1" applyFill="1" applyBorder="1" applyAlignment="1">
      <alignment horizontal="center" vertical="center" wrapText="1" readingOrder="2"/>
    </xf>
    <xf numFmtId="0" fontId="40" fillId="2" borderId="105" xfId="0" applyFont="1" applyFill="1" applyBorder="1" applyAlignment="1">
      <alignment horizontal="center" vertical="center" wrapText="1" readingOrder="2"/>
    </xf>
    <xf numFmtId="0" fontId="40" fillId="2" borderId="117" xfId="0" applyFont="1" applyFill="1" applyBorder="1" applyAlignment="1">
      <alignment horizontal="center" vertical="center" wrapText="1" readingOrder="2"/>
    </xf>
    <xf numFmtId="0" fontId="40" fillId="2" borderId="23" xfId="0" applyFont="1" applyFill="1" applyBorder="1" applyAlignment="1">
      <alignment horizontal="center" vertical="center" wrapText="1" readingOrder="2"/>
    </xf>
    <xf numFmtId="3" fontId="38" fillId="2" borderId="106" xfId="0" applyNumberFormat="1" applyFont="1" applyFill="1" applyBorder="1" applyAlignment="1">
      <alignment horizontal="center" vertical="center" wrapText="1" readingOrder="2"/>
    </xf>
    <xf numFmtId="3" fontId="38" fillId="2" borderId="107" xfId="0" applyNumberFormat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0746A-873B-45E4-94C0-29BEFCFDA011}">
  <dimension ref="B1:K159"/>
  <sheetViews>
    <sheetView rightToLeft="1" topLeftCell="A109" workbookViewId="0">
      <selection activeCell="C8" sqref="C8"/>
    </sheetView>
  </sheetViews>
  <sheetFormatPr defaultRowHeight="21.75"/>
  <cols>
    <col min="1" max="1" width="1.5703125" customWidth="1"/>
    <col min="2" max="2" width="3.42578125" customWidth="1"/>
    <col min="3" max="3" width="56.42578125" customWidth="1"/>
    <col min="4" max="4" width="4.140625" style="24" bestFit="1" customWidth="1"/>
    <col min="5" max="5" width="13.42578125" style="215" customWidth="1"/>
    <col min="6" max="6" width="15.140625" style="72" hidden="1" customWidth="1"/>
    <col min="7" max="7" width="1.7109375" style="72" hidden="1" customWidth="1"/>
    <col min="8" max="8" width="15.140625" customWidth="1"/>
    <col min="11" max="11" width="10.7109375" bestFit="1" customWidth="1"/>
  </cols>
  <sheetData>
    <row r="1" spans="2:8" ht="57" customHeight="1" thickBot="1">
      <c r="B1" s="552" t="s">
        <v>145</v>
      </c>
      <c r="C1" s="553"/>
      <c r="D1" s="553"/>
      <c r="E1" s="554"/>
      <c r="F1" s="244"/>
      <c r="G1" s="245"/>
      <c r="H1" s="246"/>
    </row>
    <row r="2" spans="2:8" s="15" customFormat="1" ht="48.75" customHeight="1" thickBot="1">
      <c r="B2" s="247" t="s">
        <v>0</v>
      </c>
      <c r="C2" s="248" t="s">
        <v>1</v>
      </c>
      <c r="D2" s="249" t="s">
        <v>5</v>
      </c>
      <c r="E2" s="250" t="s">
        <v>136</v>
      </c>
      <c r="F2" s="251" t="s">
        <v>115</v>
      </c>
      <c r="G2" s="252" t="s">
        <v>116</v>
      </c>
      <c r="H2" s="253"/>
    </row>
    <row r="3" spans="2:8" s="3" customFormat="1" ht="33.75" customHeight="1" thickBot="1">
      <c r="B3" s="555">
        <v>1</v>
      </c>
      <c r="C3" s="255" t="s">
        <v>72</v>
      </c>
      <c r="D3" s="256"/>
      <c r="E3" s="257"/>
      <c r="F3" s="258"/>
      <c r="G3" s="259"/>
      <c r="H3" s="253"/>
    </row>
    <row r="4" spans="2:8" s="3" customFormat="1" ht="24" customHeight="1" thickBot="1">
      <c r="B4" s="555"/>
      <c r="C4" s="260" t="s">
        <v>126</v>
      </c>
      <c r="D4" s="261" t="s">
        <v>127</v>
      </c>
      <c r="E4" s="262">
        <v>5000000000</v>
      </c>
      <c r="F4" s="263" t="e">
        <f>#REF!</f>
        <v>#REF!</v>
      </c>
      <c r="G4" s="264" t="e">
        <f>#REF!-F4</f>
        <v>#REF!</v>
      </c>
      <c r="H4" s="253"/>
    </row>
    <row r="5" spans="2:8" s="3" customFormat="1" ht="29.25" customHeight="1" thickBot="1">
      <c r="B5" s="555"/>
      <c r="C5" s="265" t="s">
        <v>73</v>
      </c>
      <c r="D5" s="266" t="s">
        <v>128</v>
      </c>
      <c r="E5" s="267">
        <v>4400000000</v>
      </c>
      <c r="F5" s="263" t="e">
        <f>#REF!</f>
        <v>#REF!</v>
      </c>
      <c r="G5" s="264" t="e">
        <f>#REF!-F5</f>
        <v>#REF!</v>
      </c>
      <c r="H5" s="253"/>
    </row>
    <row r="6" spans="2:8" s="3" customFormat="1" ht="38.25" customHeight="1" thickBot="1">
      <c r="B6" s="555"/>
      <c r="C6" s="265" t="s">
        <v>105</v>
      </c>
      <c r="D6" s="266" t="s">
        <v>17</v>
      </c>
      <c r="E6" s="268">
        <v>2780000000</v>
      </c>
      <c r="F6" s="269" t="e">
        <f>#REF!</f>
        <v>#REF!</v>
      </c>
      <c r="G6" s="264" t="e">
        <f>#REF!-F6</f>
        <v>#REF!</v>
      </c>
      <c r="H6" s="253"/>
    </row>
    <row r="7" spans="2:8" s="3" customFormat="1" ht="22.5" customHeight="1" thickBot="1">
      <c r="B7" s="555"/>
      <c r="C7" s="270" t="s">
        <v>29</v>
      </c>
      <c r="D7" s="271"/>
      <c r="E7" s="267"/>
      <c r="F7" s="272"/>
      <c r="G7" s="264" t="e">
        <f>#REF!-F7</f>
        <v>#REF!</v>
      </c>
      <c r="H7" s="253"/>
    </row>
    <row r="8" spans="2:8" s="3" customFormat="1" ht="22.5" customHeight="1" thickBot="1">
      <c r="B8" s="555"/>
      <c r="C8" s="265" t="s">
        <v>26</v>
      </c>
      <c r="D8" s="266">
        <v>10</v>
      </c>
      <c r="E8" s="267">
        <v>1400000000</v>
      </c>
      <c r="F8" s="263" t="e">
        <f>#REF!</f>
        <v>#REF!</v>
      </c>
      <c r="G8" s="264" t="e">
        <f>#REF!-F8</f>
        <v>#REF!</v>
      </c>
      <c r="H8" s="253"/>
    </row>
    <row r="9" spans="2:8" s="3" customFormat="1" ht="24" thickBot="1">
      <c r="B9" s="555"/>
      <c r="C9" s="265" t="s">
        <v>20</v>
      </c>
      <c r="D9" s="266">
        <v>10</v>
      </c>
      <c r="E9" s="273">
        <v>1487939300</v>
      </c>
      <c r="F9" s="274" t="e">
        <f>#REF!</f>
        <v>#REF!</v>
      </c>
      <c r="G9" s="264" t="e">
        <f>#REF!-F9</f>
        <v>#REF!</v>
      </c>
      <c r="H9" s="253"/>
    </row>
    <row r="10" spans="2:8" s="3" customFormat="1" ht="43.5" customHeight="1" thickBot="1">
      <c r="B10" s="254">
        <v>2</v>
      </c>
      <c r="C10" s="275" t="s">
        <v>27</v>
      </c>
      <c r="D10" s="276">
        <v>13</v>
      </c>
      <c r="E10" s="268">
        <v>600000000</v>
      </c>
      <c r="F10" s="251" t="e">
        <f>#REF!</f>
        <v>#REF!</v>
      </c>
      <c r="G10" s="252" t="e">
        <f>#REF!-F10</f>
        <v>#REF!</v>
      </c>
      <c r="H10" s="253"/>
    </row>
    <row r="11" spans="2:8" s="3" customFormat="1" ht="31.5" customHeight="1" thickBot="1">
      <c r="B11" s="277" t="s">
        <v>146</v>
      </c>
      <c r="C11" s="278" t="s">
        <v>137</v>
      </c>
      <c r="D11" s="279"/>
      <c r="E11" s="280">
        <v>4740000000</v>
      </c>
      <c r="F11" s="274"/>
      <c r="G11" s="281"/>
      <c r="H11" s="253"/>
    </row>
    <row r="12" spans="2:8" s="3" customFormat="1" ht="47.25" customHeight="1" thickBot="1">
      <c r="B12" s="555">
        <v>4</v>
      </c>
      <c r="C12" s="282" t="s">
        <v>79</v>
      </c>
      <c r="D12" s="283" t="s">
        <v>135</v>
      </c>
      <c r="E12" s="267"/>
      <c r="F12" s="559" t="e">
        <f>#REF!</f>
        <v>#REF!</v>
      </c>
      <c r="G12" s="556" t="e">
        <f>#REF!-F12</f>
        <v>#REF!</v>
      </c>
      <c r="H12" s="253"/>
    </row>
    <row r="13" spans="2:8" s="3" customFormat="1" ht="27.75" thickBot="1">
      <c r="B13" s="555"/>
      <c r="C13" s="284" t="s">
        <v>32</v>
      </c>
      <c r="D13" s="285" t="s">
        <v>134</v>
      </c>
      <c r="E13" s="267"/>
      <c r="F13" s="561"/>
      <c r="G13" s="557"/>
      <c r="H13" s="253"/>
    </row>
    <row r="14" spans="2:8" s="3" customFormat="1" ht="27.75" thickBot="1">
      <c r="B14" s="555"/>
      <c r="C14" s="284" t="s">
        <v>33</v>
      </c>
      <c r="D14" s="285" t="s">
        <v>134</v>
      </c>
      <c r="E14" s="267"/>
      <c r="F14" s="561"/>
      <c r="G14" s="557"/>
      <c r="H14" s="253"/>
    </row>
    <row r="15" spans="2:8" s="3" customFormat="1" ht="27.75" thickBot="1">
      <c r="B15" s="555"/>
      <c r="C15" s="284" t="s">
        <v>34</v>
      </c>
      <c r="D15" s="285" t="s">
        <v>134</v>
      </c>
      <c r="E15" s="267"/>
      <c r="F15" s="561"/>
      <c r="G15" s="557"/>
      <c r="H15" s="253"/>
    </row>
    <row r="16" spans="2:8" s="3" customFormat="1" ht="27.75" thickBot="1">
      <c r="B16" s="555"/>
      <c r="C16" s="284" t="s">
        <v>35</v>
      </c>
      <c r="D16" s="285" t="s">
        <v>134</v>
      </c>
      <c r="E16" s="288">
        <v>1507455000</v>
      </c>
      <c r="F16" s="561"/>
      <c r="G16" s="557"/>
      <c r="H16" s="253"/>
    </row>
    <row r="17" spans="2:8" s="3" customFormat="1" ht="27.75" thickBot="1">
      <c r="B17" s="555"/>
      <c r="C17" s="284" t="s">
        <v>36</v>
      </c>
      <c r="D17" s="285" t="s">
        <v>134</v>
      </c>
      <c r="E17" s="267"/>
      <c r="F17" s="561"/>
      <c r="G17" s="557"/>
      <c r="H17" s="253"/>
    </row>
    <row r="18" spans="2:8" s="3" customFormat="1" ht="27.75" thickBot="1">
      <c r="B18" s="555"/>
      <c r="C18" s="284" t="s">
        <v>37</v>
      </c>
      <c r="D18" s="285" t="s">
        <v>134</v>
      </c>
      <c r="E18" s="267"/>
      <c r="F18" s="561"/>
      <c r="G18" s="557"/>
      <c r="H18" s="253"/>
    </row>
    <row r="19" spans="2:8" s="3" customFormat="1" ht="27.75" thickBot="1">
      <c r="B19" s="555"/>
      <c r="C19" s="284" t="s">
        <v>38</v>
      </c>
      <c r="D19" s="285" t="s">
        <v>134</v>
      </c>
      <c r="E19" s="267"/>
      <c r="F19" s="561"/>
      <c r="G19" s="557"/>
      <c r="H19" s="253"/>
    </row>
    <row r="20" spans="2:8" s="3" customFormat="1" ht="27.75" thickBot="1">
      <c r="B20" s="555"/>
      <c r="C20" s="284" t="s">
        <v>39</v>
      </c>
      <c r="D20" s="285" t="s">
        <v>134</v>
      </c>
      <c r="E20" s="267"/>
      <c r="F20" s="560"/>
      <c r="G20" s="558"/>
      <c r="H20" s="253"/>
    </row>
    <row r="21" spans="2:8" s="3" customFormat="1" ht="23.25" customHeight="1" thickBot="1">
      <c r="B21" s="555">
        <v>5</v>
      </c>
      <c r="C21" s="289" t="s">
        <v>100</v>
      </c>
      <c r="D21" s="290"/>
      <c r="E21" s="257"/>
      <c r="F21" s="559" t="e">
        <f>#REF!</f>
        <v>#REF!</v>
      </c>
      <c r="G21" s="556" t="e">
        <f>#REF!-F21</f>
        <v>#REF!</v>
      </c>
      <c r="H21" s="253"/>
    </row>
    <row r="22" spans="2:8" s="3" customFormat="1" ht="47.25" customHeight="1" thickBot="1">
      <c r="B22" s="555"/>
      <c r="C22" s="291" t="s">
        <v>94</v>
      </c>
      <c r="D22" s="292"/>
      <c r="E22" s="293">
        <v>384350000</v>
      </c>
      <c r="F22" s="560"/>
      <c r="G22" s="558"/>
      <c r="H22" s="253"/>
    </row>
    <row r="23" spans="2:8" s="3" customFormat="1" ht="24.75" thickBot="1">
      <c r="B23" s="555">
        <v>6</v>
      </c>
      <c r="C23" s="255" t="s">
        <v>101</v>
      </c>
      <c r="D23" s="256"/>
      <c r="E23" s="293">
        <v>1600000000</v>
      </c>
      <c r="F23" s="559" t="e">
        <f>#REF!</f>
        <v>#REF!</v>
      </c>
      <c r="G23" s="556" t="e">
        <f>#REF!-F23</f>
        <v>#REF!</v>
      </c>
      <c r="H23" s="253"/>
    </row>
    <row r="24" spans="2:8" s="3" customFormat="1" ht="33.75" customHeight="1" thickBot="1">
      <c r="B24" s="555"/>
      <c r="C24" s="294" t="s">
        <v>129</v>
      </c>
      <c r="D24" s="295"/>
      <c r="E24" s="280"/>
      <c r="F24" s="560"/>
      <c r="G24" s="558"/>
      <c r="H24" s="253"/>
    </row>
    <row r="25" spans="2:8" s="3" customFormat="1" ht="38.25" customHeight="1" thickBot="1">
      <c r="B25" s="254">
        <v>7</v>
      </c>
      <c r="C25" s="275" t="s">
        <v>95</v>
      </c>
      <c r="D25" s="296"/>
      <c r="E25" s="297">
        <v>6318684229</v>
      </c>
      <c r="F25" s="251" t="e">
        <f>#REF!</f>
        <v>#REF!</v>
      </c>
      <c r="G25" s="252" t="e">
        <f>#REF!-F25</f>
        <v>#REF!</v>
      </c>
      <c r="H25" s="253"/>
    </row>
    <row r="26" spans="2:8" s="3" customFormat="1" ht="24.75" customHeight="1" thickBot="1">
      <c r="B26" s="562" t="s">
        <v>87</v>
      </c>
      <c r="C26" s="298" t="s">
        <v>24</v>
      </c>
      <c r="D26" s="299"/>
      <c r="E26" s="300"/>
      <c r="F26" s="258"/>
      <c r="G26" s="259"/>
      <c r="H26" s="253"/>
    </row>
    <row r="27" spans="2:8" s="3" customFormat="1" ht="20.25" customHeight="1" thickBot="1">
      <c r="B27" s="562"/>
      <c r="C27" s="301" t="s">
        <v>96</v>
      </c>
      <c r="D27" s="302">
        <v>5</v>
      </c>
      <c r="E27" s="267"/>
      <c r="F27" s="263" t="e">
        <f>#REF!</f>
        <v>#REF!</v>
      </c>
      <c r="G27" s="264" t="e">
        <f>#REF!-F27</f>
        <v>#REF!</v>
      </c>
      <c r="H27" s="253"/>
    </row>
    <row r="28" spans="2:8" s="3" customFormat="1" ht="22.5" customHeight="1" thickBot="1">
      <c r="B28" s="562"/>
      <c r="C28" s="301" t="s">
        <v>106</v>
      </c>
      <c r="D28" s="302">
        <v>1</v>
      </c>
      <c r="E28" s="267"/>
      <c r="F28" s="263" t="e">
        <f>#REF!</f>
        <v>#REF!</v>
      </c>
      <c r="G28" s="264" t="e">
        <f>#REF!-F28</f>
        <v>#REF!</v>
      </c>
      <c r="H28" s="253"/>
    </row>
    <row r="29" spans="2:8" s="3" customFormat="1" ht="21" customHeight="1" thickBot="1">
      <c r="B29" s="562"/>
      <c r="C29" s="301" t="s">
        <v>113</v>
      </c>
      <c r="D29" s="302">
        <v>5</v>
      </c>
      <c r="E29" s="293">
        <v>1434350000</v>
      </c>
      <c r="F29" s="263" t="e">
        <f>#REF!</f>
        <v>#REF!</v>
      </c>
      <c r="G29" s="264" t="e">
        <f>#REF!-F29</f>
        <v>#REF!</v>
      </c>
      <c r="H29" s="253"/>
    </row>
    <row r="30" spans="2:8" s="3" customFormat="1" ht="21.75" customHeight="1" thickBot="1">
      <c r="B30" s="562"/>
      <c r="C30" s="303" t="s">
        <v>55</v>
      </c>
      <c r="D30" s="302">
        <v>10</v>
      </c>
      <c r="E30" s="267"/>
      <c r="F30" s="263" t="e">
        <f>#REF!</f>
        <v>#REF!</v>
      </c>
      <c r="G30" s="264" t="e">
        <f>#REF!-F30</f>
        <v>#REF!</v>
      </c>
      <c r="H30" s="253"/>
    </row>
    <row r="31" spans="2:8" s="3" customFormat="1" ht="22.5" customHeight="1" thickBot="1">
      <c r="B31" s="562"/>
      <c r="C31" s="303" t="s">
        <v>118</v>
      </c>
      <c r="D31" s="302">
        <v>2</v>
      </c>
      <c r="E31" s="267"/>
      <c r="F31" s="263" t="e">
        <f>#REF!</f>
        <v>#REF!</v>
      </c>
      <c r="G31" s="264" t="e">
        <f>#REF!-F31</f>
        <v>#REF!</v>
      </c>
      <c r="H31" s="253"/>
    </row>
    <row r="32" spans="2:8" s="15" customFormat="1" ht="21" customHeight="1" thickBot="1">
      <c r="B32" s="562"/>
      <c r="C32" s="304" t="s">
        <v>52</v>
      </c>
      <c r="D32" s="305">
        <v>10</v>
      </c>
      <c r="E32" s="280"/>
      <c r="F32" s="274" t="e">
        <f>#REF!</f>
        <v>#REF!</v>
      </c>
      <c r="G32" s="306" t="e">
        <f>#REF!-F32</f>
        <v>#REF!</v>
      </c>
      <c r="H32" s="253"/>
    </row>
    <row r="33" spans="2:10" s="3" customFormat="1" ht="24.75" thickBot="1">
      <c r="B33" s="562" t="s">
        <v>80</v>
      </c>
      <c r="C33" s="255" t="s">
        <v>70</v>
      </c>
      <c r="D33" s="256"/>
      <c r="E33" s="257"/>
      <c r="F33" s="258"/>
      <c r="G33" s="556" t="e">
        <f>#REF!-H34</f>
        <v>#REF!</v>
      </c>
      <c r="H33" s="253"/>
    </row>
    <row r="34" spans="2:10" s="3" customFormat="1" ht="24" thickBot="1">
      <c r="B34" s="562"/>
      <c r="C34" s="260" t="s">
        <v>83</v>
      </c>
      <c r="D34" s="307"/>
      <c r="E34" s="267">
        <v>1092000000</v>
      </c>
      <c r="F34" s="263"/>
      <c r="G34" s="557"/>
      <c r="H34" s="253"/>
    </row>
    <row r="35" spans="2:10" s="3" customFormat="1" ht="24" thickBot="1">
      <c r="B35" s="562"/>
      <c r="C35" s="260" t="s">
        <v>30</v>
      </c>
      <c r="D35" s="308"/>
      <c r="E35" s="267"/>
      <c r="F35" s="263"/>
      <c r="G35" s="557"/>
      <c r="H35" s="309" t="e">
        <f>SUM(F34:F36)</f>
        <v>#REF!</v>
      </c>
    </row>
    <row r="36" spans="2:10" s="3" customFormat="1" ht="24" thickBot="1">
      <c r="B36" s="562"/>
      <c r="C36" s="294" t="s">
        <v>40</v>
      </c>
      <c r="D36" s="310"/>
      <c r="E36" s="280"/>
      <c r="F36" s="274" t="e">
        <f>#REF!</f>
        <v>#REF!</v>
      </c>
      <c r="G36" s="558"/>
      <c r="H36" s="253"/>
    </row>
    <row r="37" spans="2:10" s="3" customFormat="1" ht="24.75" thickBot="1">
      <c r="B37" s="562" t="s">
        <v>81</v>
      </c>
      <c r="C37" s="255" t="s">
        <v>50</v>
      </c>
      <c r="D37" s="311"/>
      <c r="E37" s="300"/>
      <c r="F37" s="258"/>
      <c r="G37" s="259"/>
      <c r="H37" s="253"/>
    </row>
    <row r="38" spans="2:10" s="3" customFormat="1" ht="58.5" customHeight="1" thickBot="1">
      <c r="B38" s="562"/>
      <c r="C38" s="260" t="s">
        <v>64</v>
      </c>
      <c r="D38" s="312"/>
      <c r="E38" s="313">
        <v>220606872</v>
      </c>
      <c r="F38" s="263" t="e">
        <f>#REF!</f>
        <v>#REF!</v>
      </c>
      <c r="G38" s="264" t="e">
        <f>#REF!-F38</f>
        <v>#REF!</v>
      </c>
      <c r="H38" s="253"/>
    </row>
    <row r="39" spans="2:10" s="3" customFormat="1" ht="20.100000000000001" customHeight="1" thickBot="1">
      <c r="B39" s="562"/>
      <c r="C39" s="314" t="s">
        <v>48</v>
      </c>
      <c r="D39" s="308"/>
      <c r="E39" s="267"/>
      <c r="F39" s="263" t="e">
        <f>#REF!</f>
        <v>#REF!</v>
      </c>
      <c r="G39" s="264" t="e">
        <f>#REF!-F39</f>
        <v>#REF!</v>
      </c>
      <c r="H39" s="253"/>
    </row>
    <row r="40" spans="2:10" s="3" customFormat="1" ht="20.100000000000001" customHeight="1" thickBot="1">
      <c r="B40" s="562"/>
      <c r="C40" s="314" t="s">
        <v>49</v>
      </c>
      <c r="D40" s="308"/>
      <c r="E40" s="267"/>
      <c r="F40" s="263" t="e">
        <f>#REF!</f>
        <v>#REF!</v>
      </c>
      <c r="G40" s="264" t="e">
        <f>#REF!-F40</f>
        <v>#REF!</v>
      </c>
      <c r="H40" s="253"/>
    </row>
    <row r="41" spans="2:10" s="3" customFormat="1" ht="20.100000000000001" customHeight="1" thickBot="1">
      <c r="B41" s="562"/>
      <c r="C41" s="291" t="s">
        <v>58</v>
      </c>
      <c r="D41" s="292"/>
      <c r="E41" s="280"/>
      <c r="F41" s="274" t="e">
        <f>#REF!</f>
        <v>#REF!</v>
      </c>
      <c r="G41" s="264" t="e">
        <f>#REF!-F41</f>
        <v>#REF!</v>
      </c>
      <c r="H41" s="253"/>
    </row>
    <row r="42" spans="2:10" s="3" customFormat="1" ht="45" customHeight="1" thickBot="1">
      <c r="B42" s="277" t="s">
        <v>74</v>
      </c>
      <c r="C42" s="275" t="s">
        <v>71</v>
      </c>
      <c r="D42" s="315" t="s">
        <v>121</v>
      </c>
      <c r="E42" s="297">
        <v>550000000</v>
      </c>
      <c r="F42" s="251" t="e">
        <f>#REF!</f>
        <v>#REF!</v>
      </c>
      <c r="G42" s="252" t="e">
        <f>#REF!-F42</f>
        <v>#REF!</v>
      </c>
      <c r="H42" s="253"/>
    </row>
    <row r="43" spans="2:10" s="3" customFormat="1" ht="26.25" customHeight="1" thickBot="1">
      <c r="B43" s="562" t="s">
        <v>75</v>
      </c>
      <c r="C43" s="289" t="s">
        <v>76</v>
      </c>
      <c r="D43" s="316"/>
      <c r="E43" s="257"/>
      <c r="F43" s="559" t="e">
        <f>#REF!</f>
        <v>#REF!</v>
      </c>
      <c r="G43" s="556" t="e">
        <f>#REF!-F43</f>
        <v>#REF!</v>
      </c>
      <c r="H43" s="253"/>
    </row>
    <row r="44" spans="2:10" s="3" customFormat="1" ht="50.25" customHeight="1" thickBot="1">
      <c r="B44" s="562"/>
      <c r="C44" s="317" t="s">
        <v>65</v>
      </c>
      <c r="D44" s="318"/>
      <c r="E44" s="561">
        <f>6024622800-400000000</f>
        <v>5624622800</v>
      </c>
      <c r="F44" s="561"/>
      <c r="G44" s="557"/>
      <c r="H44" s="309" t="e">
        <f>#REF!+#REF!</f>
        <v>#REF!</v>
      </c>
    </row>
    <row r="45" spans="2:10" s="3" customFormat="1" ht="24.75" customHeight="1" thickBot="1">
      <c r="B45" s="562"/>
      <c r="C45" s="319" t="s">
        <v>63</v>
      </c>
      <c r="D45" s="320"/>
      <c r="E45" s="561"/>
      <c r="F45" s="563" t="e">
        <f>#REF!</f>
        <v>#REF!</v>
      </c>
      <c r="G45" s="564" t="e">
        <f>#REF!-F45</f>
        <v>#REF!</v>
      </c>
      <c r="H45" s="253"/>
      <c r="J45" s="3" t="s">
        <v>82</v>
      </c>
    </row>
    <row r="46" spans="2:10" s="3" customFormat="1" ht="56.25" customHeight="1" thickBot="1">
      <c r="B46" s="562"/>
      <c r="C46" s="321" t="s">
        <v>84</v>
      </c>
      <c r="D46" s="322"/>
      <c r="E46" s="560"/>
      <c r="F46" s="560"/>
      <c r="G46" s="558"/>
      <c r="H46" s="253"/>
    </row>
    <row r="47" spans="2:10" s="3" customFormat="1" ht="21.75" customHeight="1" thickBot="1">
      <c r="B47" s="562" t="s">
        <v>56</v>
      </c>
      <c r="C47" s="289" t="s">
        <v>77</v>
      </c>
      <c r="D47" s="323">
        <v>35</v>
      </c>
      <c r="E47" s="257"/>
      <c r="F47" s="559" t="e">
        <f>#REF!</f>
        <v>#REF!</v>
      </c>
      <c r="G47" s="556" t="e">
        <f>#REF!-F47</f>
        <v>#REF!</v>
      </c>
      <c r="H47" s="253"/>
    </row>
    <row r="48" spans="2:10" s="3" customFormat="1" ht="20.100000000000001" customHeight="1" thickBot="1">
      <c r="B48" s="562"/>
      <c r="C48" s="324" t="s">
        <v>59</v>
      </c>
      <c r="D48" s="325">
        <v>5</v>
      </c>
      <c r="E48" s="267"/>
      <c r="F48" s="561"/>
      <c r="G48" s="557"/>
      <c r="H48" s="253"/>
    </row>
    <row r="49" spans="2:8" s="3" customFormat="1" ht="20.100000000000001" customHeight="1" thickBot="1">
      <c r="B49" s="562"/>
      <c r="C49" s="324" t="s">
        <v>60</v>
      </c>
      <c r="D49" s="325">
        <v>10</v>
      </c>
      <c r="E49" s="267"/>
      <c r="F49" s="561"/>
      <c r="G49" s="557"/>
      <c r="H49" s="253"/>
    </row>
    <row r="50" spans="2:8" s="3" customFormat="1" ht="20.100000000000001" customHeight="1" thickBot="1">
      <c r="B50" s="562"/>
      <c r="C50" s="324" t="s">
        <v>61</v>
      </c>
      <c r="D50" s="325">
        <v>1</v>
      </c>
      <c r="E50" s="267">
        <v>875000000</v>
      </c>
      <c r="F50" s="561"/>
      <c r="G50" s="557"/>
      <c r="H50" s="253"/>
    </row>
    <row r="51" spans="2:8" s="3" customFormat="1" ht="20.100000000000001" customHeight="1" thickBot="1">
      <c r="B51" s="562"/>
      <c r="C51" s="324" t="s">
        <v>66</v>
      </c>
      <c r="D51" s="325">
        <v>10</v>
      </c>
      <c r="E51" s="267"/>
      <c r="F51" s="561"/>
      <c r="G51" s="557"/>
      <c r="H51" s="253"/>
    </row>
    <row r="52" spans="2:8" s="3" customFormat="1" ht="20.100000000000001" customHeight="1" thickBot="1">
      <c r="B52" s="562"/>
      <c r="C52" s="326" t="s">
        <v>62</v>
      </c>
      <c r="D52" s="327">
        <v>9</v>
      </c>
      <c r="E52" s="280"/>
      <c r="F52" s="561"/>
      <c r="G52" s="557"/>
      <c r="H52" s="253"/>
    </row>
    <row r="53" spans="2:8" s="3" customFormat="1" ht="21.75" customHeight="1" thickBot="1">
      <c r="B53" s="562" t="s">
        <v>147</v>
      </c>
      <c r="C53" s="255" t="s">
        <v>97</v>
      </c>
      <c r="D53" s="328"/>
      <c r="E53" s="257"/>
      <c r="F53" s="258"/>
      <c r="G53" s="259"/>
      <c r="H53" s="253"/>
    </row>
    <row r="54" spans="2:8" s="3" customFormat="1" ht="15.95" customHeight="1" thickBot="1">
      <c r="B54" s="562"/>
      <c r="C54" s="314" t="s">
        <v>108</v>
      </c>
      <c r="D54" s="329">
        <v>9</v>
      </c>
      <c r="E54" s="267"/>
      <c r="F54" s="263" t="e">
        <f>#REF!</f>
        <v>#REF!</v>
      </c>
      <c r="G54" s="264" t="e">
        <f>#REF!-F54</f>
        <v>#REF!</v>
      </c>
      <c r="H54" s="253"/>
    </row>
    <row r="55" spans="2:8" s="3" customFormat="1" ht="15.95" customHeight="1" thickBot="1">
      <c r="B55" s="562"/>
      <c r="C55" s="314" t="s">
        <v>15</v>
      </c>
      <c r="D55" s="329">
        <v>1</v>
      </c>
      <c r="E55" s="267">
        <v>2618000000</v>
      </c>
      <c r="F55" s="263" t="e">
        <f>#REF!</f>
        <v>#REF!</v>
      </c>
      <c r="G55" s="264" t="e">
        <f>#REF!-F55</f>
        <v>#REF!</v>
      </c>
      <c r="H55" s="253"/>
    </row>
    <row r="56" spans="2:8" s="3" customFormat="1" ht="15.95" customHeight="1" thickBot="1">
      <c r="B56" s="562"/>
      <c r="C56" s="314" t="s">
        <v>11</v>
      </c>
      <c r="D56" s="329">
        <v>1</v>
      </c>
      <c r="E56" s="267"/>
      <c r="F56" s="263" t="e">
        <f>#REF!</f>
        <v>#REF!</v>
      </c>
      <c r="G56" s="264" t="e">
        <f>#REF!-F56</f>
        <v>#REF!</v>
      </c>
      <c r="H56" s="253"/>
    </row>
    <row r="57" spans="2:8" s="3" customFormat="1" ht="15.95" customHeight="1" thickBot="1">
      <c r="B57" s="562"/>
      <c r="C57" s="294" t="s">
        <v>107</v>
      </c>
      <c r="D57" s="330">
        <v>1</v>
      </c>
      <c r="E57" s="280"/>
      <c r="F57" s="274" t="e">
        <f>#REF!</f>
        <v>#REF!</v>
      </c>
      <c r="G57" s="306" t="e">
        <f>#REF!-F57</f>
        <v>#REF!</v>
      </c>
      <c r="H57" s="253"/>
    </row>
    <row r="58" spans="2:8" s="3" customFormat="1" ht="18" customHeight="1" thickBot="1">
      <c r="B58" s="555">
        <v>15</v>
      </c>
      <c r="C58" s="255" t="s">
        <v>28</v>
      </c>
      <c r="D58" s="331"/>
      <c r="E58" s="257"/>
      <c r="F58" s="258"/>
      <c r="G58" s="332" t="e">
        <f>#REF!-F58</f>
        <v>#REF!</v>
      </c>
      <c r="H58" s="253"/>
    </row>
    <row r="59" spans="2:8" s="3" customFormat="1" ht="24" customHeight="1" thickBot="1">
      <c r="B59" s="555"/>
      <c r="C59" s="314" t="s">
        <v>91</v>
      </c>
      <c r="D59" s="333">
        <v>10</v>
      </c>
      <c r="E59" s="561">
        <v>2721000000</v>
      </c>
      <c r="F59" s="561" t="e">
        <f>#REF!</f>
        <v>#REF!</v>
      </c>
      <c r="G59" s="334" t="e">
        <f>#REF!-F59</f>
        <v>#REF!</v>
      </c>
      <c r="H59" s="253"/>
    </row>
    <row r="60" spans="2:8" s="3" customFormat="1" ht="15.95" customHeight="1" thickBot="1">
      <c r="B60" s="555"/>
      <c r="C60" s="314" t="s">
        <v>46</v>
      </c>
      <c r="D60" s="333">
        <v>1</v>
      </c>
      <c r="E60" s="561"/>
      <c r="F60" s="561"/>
      <c r="G60" s="334" t="e">
        <f>#REF!-F60</f>
        <v>#REF!</v>
      </c>
      <c r="H60" s="253"/>
    </row>
    <row r="61" spans="2:8" s="3" customFormat="1" ht="15.95" customHeight="1" thickBot="1">
      <c r="B61" s="555"/>
      <c r="C61" s="314" t="s">
        <v>85</v>
      </c>
      <c r="D61" s="333">
        <v>1</v>
      </c>
      <c r="E61" s="561"/>
      <c r="F61" s="561"/>
      <c r="G61" s="334" t="e">
        <f>#REF!-F61</f>
        <v>#REF!</v>
      </c>
      <c r="H61" s="253"/>
    </row>
    <row r="62" spans="2:8" s="3" customFormat="1" ht="15.95" customHeight="1" thickBot="1">
      <c r="B62" s="555"/>
      <c r="C62" s="335" t="s">
        <v>86</v>
      </c>
      <c r="D62" s="333">
        <v>1</v>
      </c>
      <c r="E62" s="561"/>
      <c r="F62" s="561"/>
      <c r="G62" s="334" t="e">
        <f>#REF!-F62</f>
        <v>#REF!</v>
      </c>
      <c r="H62" s="309" t="e">
        <f>SUM(#REF!)</f>
        <v>#REF!</v>
      </c>
    </row>
    <row r="63" spans="2:8" s="15" customFormat="1" ht="15.95" customHeight="1" thickBot="1">
      <c r="B63" s="555"/>
      <c r="C63" s="314" t="s">
        <v>88</v>
      </c>
      <c r="D63" s="333">
        <v>1</v>
      </c>
      <c r="E63" s="561"/>
      <c r="F63" s="561"/>
      <c r="G63" s="334" t="e">
        <f>#REF!-F63</f>
        <v>#REF!</v>
      </c>
      <c r="H63" s="253"/>
    </row>
    <row r="64" spans="2:8" s="3" customFormat="1" ht="15.95" customHeight="1" thickBot="1">
      <c r="B64" s="555"/>
      <c r="C64" s="314" t="s">
        <v>89</v>
      </c>
      <c r="D64" s="333">
        <v>5</v>
      </c>
      <c r="E64" s="561"/>
      <c r="F64" s="561"/>
      <c r="G64" s="334" t="e">
        <f>#REF!-F64</f>
        <v>#REF!</v>
      </c>
      <c r="H64" s="253"/>
    </row>
    <row r="65" spans="2:8" s="3" customFormat="1" ht="15.95" customHeight="1" thickBot="1">
      <c r="B65" s="555"/>
      <c r="C65" s="314" t="s">
        <v>102</v>
      </c>
      <c r="D65" s="333">
        <v>11</v>
      </c>
      <c r="E65" s="561"/>
      <c r="F65" s="561"/>
      <c r="G65" s="334" t="e">
        <f>#REF!-F65</f>
        <v>#REF!</v>
      </c>
      <c r="H65" s="253"/>
    </row>
    <row r="66" spans="2:8" s="3" customFormat="1" ht="15.95" customHeight="1" thickBot="1">
      <c r="B66" s="555"/>
      <c r="C66" s="314" t="s">
        <v>90</v>
      </c>
      <c r="D66" s="333">
        <v>8</v>
      </c>
      <c r="E66" s="561"/>
      <c r="F66" s="561"/>
      <c r="G66" s="334" t="e">
        <f>#REF!-F66</f>
        <v>#REF!</v>
      </c>
      <c r="H66" s="253"/>
    </row>
    <row r="67" spans="2:8" s="3" customFormat="1" ht="15.95" customHeight="1" thickBot="1">
      <c r="B67" s="555"/>
      <c r="C67" s="324" t="s">
        <v>122</v>
      </c>
      <c r="D67" s="333">
        <v>3</v>
      </c>
      <c r="E67" s="561"/>
      <c r="F67" s="286"/>
      <c r="G67" s="336"/>
      <c r="H67" s="253"/>
    </row>
    <row r="68" spans="2:8" s="3" customFormat="1" ht="49.5" customHeight="1" thickBot="1">
      <c r="B68" s="555"/>
      <c r="C68" s="337" t="s">
        <v>92</v>
      </c>
      <c r="D68" s="338">
        <v>2000</v>
      </c>
      <c r="E68" s="560"/>
      <c r="F68" s="274" t="e">
        <f>#REF!</f>
        <v>#REF!</v>
      </c>
      <c r="G68" s="336" t="e">
        <f>#REF!-F68</f>
        <v>#REF!</v>
      </c>
      <c r="H68" s="253"/>
    </row>
    <row r="69" spans="2:8" s="3" customFormat="1" ht="23.25" customHeight="1" thickBot="1">
      <c r="B69" s="555">
        <v>16</v>
      </c>
      <c r="C69" s="298" t="s">
        <v>93</v>
      </c>
      <c r="D69" s="339"/>
      <c r="E69" s="257"/>
      <c r="F69" s="258"/>
      <c r="G69" s="259"/>
      <c r="H69" s="253"/>
    </row>
    <row r="70" spans="2:8" s="3" customFormat="1" ht="15.95" customHeight="1" thickBot="1">
      <c r="B70" s="555"/>
      <c r="C70" s="340" t="s">
        <v>8</v>
      </c>
      <c r="D70" s="341"/>
      <c r="E70" s="267"/>
      <c r="F70" s="263" t="e">
        <f>#REF!</f>
        <v>#REF!</v>
      </c>
      <c r="G70" s="264" t="e">
        <f>#REF!-F70</f>
        <v>#REF!</v>
      </c>
      <c r="H70" s="253"/>
    </row>
    <row r="71" spans="2:8" s="3" customFormat="1" ht="15.95" customHeight="1" thickBot="1">
      <c r="B71" s="555"/>
      <c r="C71" s="340" t="s">
        <v>53</v>
      </c>
      <c r="D71" s="341"/>
      <c r="E71" s="267"/>
      <c r="F71" s="263" t="e">
        <f>#REF!</f>
        <v>#REF!</v>
      </c>
      <c r="G71" s="264" t="e">
        <f>#REF!-F71</f>
        <v>#REF!</v>
      </c>
      <c r="H71" s="253"/>
    </row>
    <row r="72" spans="2:8" s="3" customFormat="1" ht="15.95" customHeight="1" thickBot="1">
      <c r="B72" s="555"/>
      <c r="C72" s="340" t="s">
        <v>7</v>
      </c>
      <c r="D72" s="341"/>
      <c r="E72" s="267"/>
      <c r="F72" s="263" t="e">
        <f>#REF!</f>
        <v>#REF!</v>
      </c>
      <c r="G72" s="264" t="e">
        <f>#REF!-F72</f>
        <v>#REF!</v>
      </c>
      <c r="H72" s="253"/>
    </row>
    <row r="73" spans="2:8" s="3" customFormat="1" ht="15.95" customHeight="1" thickBot="1">
      <c r="B73" s="555"/>
      <c r="C73" s="340" t="s">
        <v>18</v>
      </c>
      <c r="D73" s="341"/>
      <c r="E73" s="267">
        <v>1020403107</v>
      </c>
      <c r="F73" s="263" t="e">
        <f>#REF!</f>
        <v>#REF!</v>
      </c>
      <c r="G73" s="264" t="e">
        <f>#REF!-F73</f>
        <v>#REF!</v>
      </c>
      <c r="H73" s="253"/>
    </row>
    <row r="74" spans="2:8" s="3" customFormat="1" ht="15.95" customHeight="1" thickBot="1">
      <c r="B74" s="555"/>
      <c r="C74" s="340" t="s">
        <v>19</v>
      </c>
      <c r="D74" s="341"/>
      <c r="E74" s="267"/>
      <c r="F74" s="263" t="e">
        <f>#REF!</f>
        <v>#REF!</v>
      </c>
      <c r="G74" s="264" t="e">
        <f>#REF!-F74</f>
        <v>#REF!</v>
      </c>
      <c r="H74" s="253"/>
    </row>
    <row r="75" spans="2:8" s="3" customFormat="1" ht="15.95" customHeight="1" thickBot="1">
      <c r="B75" s="555"/>
      <c r="C75" s="340" t="s">
        <v>6</v>
      </c>
      <c r="D75" s="341"/>
      <c r="E75" s="267"/>
      <c r="F75" s="263" t="e">
        <f>#REF!</f>
        <v>#REF!</v>
      </c>
      <c r="G75" s="264" t="e">
        <f>#REF!-F75</f>
        <v>#REF!</v>
      </c>
      <c r="H75" s="253"/>
    </row>
    <row r="76" spans="2:8" s="3" customFormat="1" ht="15.95" customHeight="1" thickBot="1">
      <c r="B76" s="555"/>
      <c r="C76" s="340" t="s">
        <v>78</v>
      </c>
      <c r="D76" s="325"/>
      <c r="E76" s="267"/>
      <c r="F76" s="263" t="e">
        <f>#REF!</f>
        <v>#REF!</v>
      </c>
      <c r="G76" s="264" t="e">
        <f>#REF!-F76</f>
        <v>#REF!</v>
      </c>
      <c r="H76" s="253"/>
    </row>
    <row r="77" spans="2:8" s="3" customFormat="1" ht="15.95" customHeight="1" thickBot="1">
      <c r="B77" s="555"/>
      <c r="C77" s="342" t="s">
        <v>130</v>
      </c>
      <c r="D77" s="343">
        <v>2</v>
      </c>
      <c r="E77" s="267"/>
      <c r="F77" s="286"/>
      <c r="G77" s="264"/>
      <c r="H77" s="253"/>
    </row>
    <row r="78" spans="2:8" s="3" customFormat="1" ht="15.95" customHeight="1" thickBot="1">
      <c r="B78" s="555"/>
      <c r="C78" s="344" t="s">
        <v>12</v>
      </c>
      <c r="D78" s="345"/>
      <c r="E78" s="280"/>
      <c r="F78" s="274" t="e">
        <f>#REF!</f>
        <v>#REF!</v>
      </c>
      <c r="G78" s="264" t="e">
        <f>#REF!-F78</f>
        <v>#REF!</v>
      </c>
      <c r="H78" s="253"/>
    </row>
    <row r="79" spans="2:8" s="3" customFormat="1" ht="23.25" customHeight="1" thickBot="1">
      <c r="B79" s="555">
        <v>17</v>
      </c>
      <c r="C79" s="255" t="s">
        <v>31</v>
      </c>
      <c r="D79" s="316"/>
      <c r="E79" s="257"/>
      <c r="F79" s="559" t="e">
        <f>#REF!</f>
        <v>#REF!</v>
      </c>
      <c r="G79" s="259"/>
      <c r="H79" s="253"/>
    </row>
    <row r="80" spans="2:8" s="3" customFormat="1" ht="15" customHeight="1" thickBot="1">
      <c r="B80" s="555"/>
      <c r="C80" s="314" t="s">
        <v>8</v>
      </c>
      <c r="D80" s="346"/>
      <c r="E80" s="267"/>
      <c r="F80" s="561"/>
      <c r="G80" s="264"/>
      <c r="H80" s="347"/>
    </row>
    <row r="81" spans="2:11" s="3" customFormat="1" ht="15" customHeight="1" thickBot="1">
      <c r="B81" s="555"/>
      <c r="C81" s="314" t="s">
        <v>7</v>
      </c>
      <c r="D81" s="346"/>
      <c r="E81" s="267"/>
      <c r="F81" s="561"/>
      <c r="G81" s="264" t="e">
        <f>#REF!-F81</f>
        <v>#REF!</v>
      </c>
      <c r="H81" s="253"/>
    </row>
    <row r="82" spans="2:11" s="3" customFormat="1" ht="15" customHeight="1" thickBot="1">
      <c r="B82" s="555"/>
      <c r="C82" s="314" t="s">
        <v>18</v>
      </c>
      <c r="D82" s="346"/>
      <c r="E82" s="267"/>
      <c r="F82" s="561"/>
      <c r="G82" s="264" t="e">
        <f>#REF!-F82</f>
        <v>#REF!</v>
      </c>
      <c r="H82" s="253"/>
    </row>
    <row r="83" spans="2:11" s="3" customFormat="1" ht="15" customHeight="1" thickBot="1">
      <c r="B83" s="555"/>
      <c r="C83" s="260" t="s">
        <v>19</v>
      </c>
      <c r="D83" s="348"/>
      <c r="E83" s="267"/>
      <c r="F83" s="561"/>
      <c r="G83" s="264" t="e">
        <f>#REF!-F83</f>
        <v>#REF!</v>
      </c>
      <c r="H83" s="253"/>
    </row>
    <row r="84" spans="2:11" s="3" customFormat="1" ht="15" customHeight="1" thickBot="1">
      <c r="B84" s="555"/>
      <c r="C84" s="260" t="s">
        <v>54</v>
      </c>
      <c r="D84" s="348"/>
      <c r="E84" s="267"/>
      <c r="F84" s="561"/>
      <c r="G84" s="264" t="e">
        <f>#REF!-F84</f>
        <v>#REF!</v>
      </c>
      <c r="H84" s="253"/>
    </row>
    <row r="85" spans="2:11" s="3" customFormat="1" ht="15" customHeight="1" thickBot="1">
      <c r="B85" s="555"/>
      <c r="C85" s="314" t="s">
        <v>6</v>
      </c>
      <c r="D85" s="346"/>
      <c r="E85" s="349">
        <v>3109939646</v>
      </c>
      <c r="F85" s="561"/>
      <c r="G85" s="264" t="e">
        <f>#REF!-F85</f>
        <v>#REF!</v>
      </c>
      <c r="H85" s="253"/>
    </row>
    <row r="86" spans="2:11" s="3" customFormat="1" ht="15" customHeight="1" thickBot="1">
      <c r="B86" s="555"/>
      <c r="C86" s="265" t="s">
        <v>21</v>
      </c>
      <c r="D86" s="350"/>
      <c r="E86" s="267"/>
      <c r="F86" s="561"/>
      <c r="G86" s="264" t="e">
        <f>#REF!-F86</f>
        <v>#REF!</v>
      </c>
      <c r="H86" s="253"/>
      <c r="K86" s="11"/>
    </row>
    <row r="87" spans="2:11" s="3" customFormat="1" ht="18.75" customHeight="1" thickBot="1">
      <c r="B87" s="555"/>
      <c r="C87" s="265" t="s">
        <v>51</v>
      </c>
      <c r="D87" s="350"/>
      <c r="E87" s="267"/>
      <c r="F87" s="561"/>
      <c r="G87" s="264" t="e">
        <f>#REF!-F87</f>
        <v>#REF!</v>
      </c>
      <c r="H87" s="253"/>
    </row>
    <row r="88" spans="2:11" s="3" customFormat="1" ht="15" customHeight="1" thickBot="1">
      <c r="B88" s="555"/>
      <c r="C88" s="314" t="s">
        <v>22</v>
      </c>
      <c r="D88" s="351"/>
      <c r="E88" s="267"/>
      <c r="F88" s="561"/>
      <c r="G88" s="264" t="e">
        <f>#REF!-F88</f>
        <v>#REF!</v>
      </c>
      <c r="H88" s="253"/>
    </row>
    <row r="89" spans="2:11" s="3" customFormat="1" ht="18.75" customHeight="1" thickBot="1">
      <c r="B89" s="555"/>
      <c r="C89" s="314" t="s">
        <v>23</v>
      </c>
      <c r="D89" s="351">
        <v>2</v>
      </c>
      <c r="E89" s="267"/>
      <c r="F89" s="561"/>
      <c r="G89" s="264" t="e">
        <f>#REF!-F89</f>
        <v>#REF!</v>
      </c>
      <c r="H89" s="253"/>
    </row>
    <row r="90" spans="2:11" s="15" customFormat="1" ht="15" customHeight="1" thickBot="1">
      <c r="B90" s="555"/>
      <c r="C90" s="314" t="s">
        <v>103</v>
      </c>
      <c r="D90" s="351"/>
      <c r="E90" s="267"/>
      <c r="F90" s="561"/>
      <c r="G90" s="264" t="e">
        <f>#REF!-F90</f>
        <v>#REF!</v>
      </c>
      <c r="H90" s="253"/>
    </row>
    <row r="91" spans="2:11" s="15" customFormat="1" ht="15" customHeight="1" thickBot="1">
      <c r="B91" s="555"/>
      <c r="C91" s="265" t="s">
        <v>68</v>
      </c>
      <c r="D91" s="350">
        <v>100</v>
      </c>
      <c r="E91" s="267"/>
      <c r="F91" s="561"/>
      <c r="G91" s="264" t="e">
        <f>#REF!-F91</f>
        <v>#REF!</v>
      </c>
      <c r="H91" s="253"/>
    </row>
    <row r="92" spans="2:11" s="15" customFormat="1" ht="15" customHeight="1" thickBot="1">
      <c r="B92" s="555"/>
      <c r="C92" s="291" t="s">
        <v>131</v>
      </c>
      <c r="D92" s="352"/>
      <c r="E92" s="280"/>
      <c r="F92" s="560"/>
      <c r="G92" s="306" t="e">
        <f>#REF!-F92</f>
        <v>#REF!</v>
      </c>
      <c r="H92" s="253"/>
    </row>
    <row r="93" spans="2:11" s="3" customFormat="1" ht="19.5" customHeight="1" thickBot="1">
      <c r="B93" s="555">
        <v>18</v>
      </c>
      <c r="C93" s="289" t="s">
        <v>57</v>
      </c>
      <c r="D93" s="353"/>
      <c r="E93" s="574">
        <f>6686900000+400000000</f>
        <v>7086900000</v>
      </c>
      <c r="F93" s="258"/>
      <c r="G93" s="556" t="e">
        <f>H94-H95</f>
        <v>#REF!</v>
      </c>
      <c r="H93" s="355"/>
    </row>
    <row r="94" spans="2:11" s="3" customFormat="1" ht="15.95" customHeight="1" thickBot="1">
      <c r="B94" s="555"/>
      <c r="C94" s="314" t="s">
        <v>47</v>
      </c>
      <c r="D94" s="356"/>
      <c r="E94" s="575"/>
      <c r="F94" s="263"/>
      <c r="G94" s="557"/>
      <c r="H94" s="309" t="e">
        <f>SUM(#REF!)</f>
        <v>#REF!</v>
      </c>
    </row>
    <row r="95" spans="2:11" s="3" customFormat="1" ht="15.95" customHeight="1" thickBot="1">
      <c r="B95" s="555"/>
      <c r="C95" s="291" t="s">
        <v>13</v>
      </c>
      <c r="D95" s="310"/>
      <c r="E95" s="576"/>
      <c r="F95" s="274" t="e">
        <f>#REF!</f>
        <v>#REF!</v>
      </c>
      <c r="G95" s="558"/>
      <c r="H95" s="309" t="e">
        <f>SUM(F94:F95)</f>
        <v>#REF!</v>
      </c>
    </row>
    <row r="96" spans="2:11" s="3" customFormat="1" ht="18.75" customHeight="1" thickBot="1">
      <c r="B96" s="555">
        <v>19</v>
      </c>
      <c r="C96" s="289" t="s">
        <v>25</v>
      </c>
      <c r="D96" s="323"/>
      <c r="E96" s="359"/>
      <c r="F96" s="559" t="e">
        <f>#REF!</f>
        <v>#REF!</v>
      </c>
      <c r="G96" s="556" t="e">
        <f>#REF!-F96</f>
        <v>#REF!</v>
      </c>
      <c r="H96" s="253"/>
      <c r="K96" s="57"/>
    </row>
    <row r="97" spans="2:8" s="3" customFormat="1" ht="54.75" customHeight="1" thickBot="1">
      <c r="B97" s="555"/>
      <c r="C97" s="360" t="s">
        <v>150</v>
      </c>
      <c r="D97" s="310" t="s">
        <v>9</v>
      </c>
      <c r="E97" s="358">
        <v>3580050787</v>
      </c>
      <c r="F97" s="560"/>
      <c r="G97" s="558"/>
      <c r="H97" s="253"/>
    </row>
    <row r="98" spans="2:8" s="3" customFormat="1" ht="20.25" customHeight="1">
      <c r="B98" s="567">
        <v>20</v>
      </c>
      <c r="C98" s="289" t="s">
        <v>98</v>
      </c>
      <c r="D98" s="328"/>
      <c r="E98" s="354"/>
      <c r="F98" s="258"/>
      <c r="G98" s="556" t="e">
        <f>H102-H103</f>
        <v>#REF!</v>
      </c>
      <c r="H98" s="253"/>
    </row>
    <row r="99" spans="2:8" s="3" customFormat="1" ht="13.5" customHeight="1">
      <c r="B99" s="568"/>
      <c r="C99" s="314" t="s">
        <v>109</v>
      </c>
      <c r="D99" s="329"/>
      <c r="E99" s="357"/>
      <c r="F99" s="263"/>
      <c r="G99" s="557"/>
      <c r="H99" s="253"/>
    </row>
    <row r="100" spans="2:8" s="3" customFormat="1" ht="12.75" customHeight="1">
      <c r="B100" s="568"/>
      <c r="C100" s="362" t="s">
        <v>125</v>
      </c>
      <c r="D100" s="363">
        <v>1</v>
      </c>
      <c r="E100" s="357"/>
      <c r="F100" s="263"/>
      <c r="G100" s="557"/>
      <c r="H100" s="253"/>
    </row>
    <row r="101" spans="2:8" s="3" customFormat="1" ht="15" customHeight="1">
      <c r="B101" s="568"/>
      <c r="C101" s="362" t="s">
        <v>110</v>
      </c>
      <c r="D101" s="363">
        <v>34</v>
      </c>
      <c r="E101" s="357"/>
      <c r="F101" s="263">
        <f>1200000000</f>
        <v>1200000000</v>
      </c>
      <c r="G101" s="557"/>
      <c r="H101" s="253"/>
    </row>
    <row r="102" spans="2:8" s="3" customFormat="1" ht="15" customHeight="1">
      <c r="B102" s="568"/>
      <c r="C102" s="362" t="s">
        <v>132</v>
      </c>
      <c r="D102" s="363">
        <v>34</v>
      </c>
      <c r="E102" s="357">
        <v>14932010000</v>
      </c>
      <c r="F102" s="263"/>
      <c r="G102" s="557"/>
      <c r="H102" s="309" t="e">
        <f>SUM(#REF!)</f>
        <v>#REF!</v>
      </c>
    </row>
    <row r="103" spans="2:8" s="3" customFormat="1" ht="15" customHeight="1">
      <c r="B103" s="568"/>
      <c r="C103" s="364" t="s">
        <v>133</v>
      </c>
      <c r="D103" s="363">
        <v>34</v>
      </c>
      <c r="E103" s="357"/>
      <c r="F103" s="263">
        <f>30*10*7000000</f>
        <v>2100000000</v>
      </c>
      <c r="G103" s="557"/>
      <c r="H103" s="309">
        <f>SUM(F99:F106)</f>
        <v>3300000000</v>
      </c>
    </row>
    <row r="104" spans="2:8" s="3" customFormat="1" ht="15" customHeight="1">
      <c r="B104" s="568"/>
      <c r="C104" s="364" t="s">
        <v>123</v>
      </c>
      <c r="D104" s="363">
        <v>34</v>
      </c>
      <c r="E104" s="357"/>
      <c r="F104" s="263"/>
      <c r="G104" s="557"/>
      <c r="H104" s="253"/>
    </row>
    <row r="105" spans="2:8" s="3" customFormat="1" ht="15" customHeight="1">
      <c r="B105" s="568"/>
      <c r="C105" s="365" t="s">
        <v>111</v>
      </c>
      <c r="D105" s="363">
        <v>1</v>
      </c>
      <c r="E105" s="357"/>
      <c r="F105" s="263"/>
      <c r="G105" s="557"/>
      <c r="H105" s="253"/>
    </row>
    <row r="106" spans="2:8" s="3" customFormat="1" ht="15" customHeight="1" thickBot="1">
      <c r="B106" s="569"/>
      <c r="C106" s="364" t="s">
        <v>112</v>
      </c>
      <c r="D106" s="363">
        <v>1</v>
      </c>
      <c r="E106" s="357"/>
      <c r="F106" s="274"/>
      <c r="G106" s="558"/>
      <c r="H106" s="253"/>
    </row>
    <row r="107" spans="2:8" s="3" customFormat="1" ht="36" customHeight="1" thickBot="1">
      <c r="B107" s="361">
        <v>21</v>
      </c>
      <c r="C107" s="366" t="s">
        <v>144</v>
      </c>
      <c r="D107" s="276"/>
      <c r="E107" s="367">
        <v>6734849636</v>
      </c>
      <c r="F107" s="258" t="e">
        <f>#REF!</f>
        <v>#REF!</v>
      </c>
      <c r="G107" s="259" t="e">
        <f>#REF!-F107</f>
        <v>#REF!</v>
      </c>
      <c r="H107" s="253"/>
    </row>
    <row r="108" spans="2:8" s="3" customFormat="1" ht="15.95" customHeight="1" thickBot="1">
      <c r="B108" s="567">
        <v>22</v>
      </c>
      <c r="C108" s="368" t="s">
        <v>139</v>
      </c>
      <c r="D108" s="369">
        <v>1</v>
      </c>
      <c r="E108" s="357">
        <f>2900000000+80750000</f>
        <v>2980750000</v>
      </c>
      <c r="F108" s="251" t="e">
        <f>#REF!</f>
        <v>#REF!</v>
      </c>
      <c r="G108" s="252" t="e">
        <f>#REF!-F108</f>
        <v>#REF!</v>
      </c>
      <c r="H108" s="253"/>
    </row>
    <row r="109" spans="2:8" s="3" customFormat="1" ht="17.25" customHeight="1" thickBot="1">
      <c r="B109" s="568"/>
      <c r="C109" s="370" t="s">
        <v>141</v>
      </c>
      <c r="D109" s="371">
        <v>10</v>
      </c>
      <c r="E109" s="357">
        <v>1150000000</v>
      </c>
      <c r="F109" s="251" t="e">
        <f>#REF!</f>
        <v>#REF!</v>
      </c>
      <c r="G109" s="252" t="e">
        <f>#REF!-F109</f>
        <v>#REF!</v>
      </c>
      <c r="H109" s="253"/>
    </row>
    <row r="110" spans="2:8" s="3" customFormat="1" ht="15.95" customHeight="1" thickBot="1">
      <c r="B110" s="568"/>
      <c r="C110" s="372" t="s">
        <v>140</v>
      </c>
      <c r="D110" s="373">
        <v>34</v>
      </c>
      <c r="E110" s="357">
        <v>4360000000</v>
      </c>
      <c r="F110" s="251"/>
      <c r="G110" s="252"/>
      <c r="H110" s="253"/>
    </row>
    <row r="111" spans="2:8" s="3" customFormat="1" ht="15.95" customHeight="1" thickBot="1">
      <c r="B111" s="568"/>
      <c r="C111" s="372" t="s">
        <v>143</v>
      </c>
      <c r="D111" s="374"/>
      <c r="E111" s="375">
        <v>1403805000</v>
      </c>
      <c r="F111" s="251"/>
      <c r="G111" s="252"/>
      <c r="H111" s="253"/>
    </row>
    <row r="112" spans="2:8" s="3" customFormat="1" ht="15.95" customHeight="1" thickBot="1">
      <c r="B112" s="569"/>
      <c r="C112" s="376" t="s">
        <v>142</v>
      </c>
      <c r="D112" s="377">
        <v>1</v>
      </c>
      <c r="E112" s="378">
        <v>1347000000</v>
      </c>
      <c r="F112" s="251"/>
      <c r="G112" s="252" t="e">
        <f>#REF!-F112</f>
        <v>#REF!</v>
      </c>
      <c r="H112" s="253"/>
    </row>
    <row r="113" spans="2:8" s="3" customFormat="1" ht="23.25" customHeight="1" thickBot="1">
      <c r="B113" s="254">
        <v>23</v>
      </c>
      <c r="C113" s="275" t="s">
        <v>99</v>
      </c>
      <c r="D113" s="276"/>
      <c r="E113" s="367">
        <v>2484000000</v>
      </c>
      <c r="F113" s="251" t="e">
        <f>#REF!</f>
        <v>#REF!</v>
      </c>
      <c r="G113" s="252" t="e">
        <f>#REF!-F113</f>
        <v>#REF!</v>
      </c>
      <c r="H113" s="253"/>
    </row>
    <row r="114" spans="2:8" s="3" customFormat="1" ht="18.75" customHeight="1" thickBot="1">
      <c r="B114" s="562" t="s">
        <v>138</v>
      </c>
      <c r="C114" s="255" t="s">
        <v>14</v>
      </c>
      <c r="D114" s="328"/>
      <c r="E114" s="257"/>
      <c r="F114" s="258"/>
      <c r="G114" s="556" t="e">
        <f>H118-H119</f>
        <v>#REF!</v>
      </c>
      <c r="H114" s="253"/>
    </row>
    <row r="115" spans="2:8" s="3" customFormat="1" ht="15" customHeight="1" thickBot="1">
      <c r="B115" s="562"/>
      <c r="C115" s="265" t="s">
        <v>16</v>
      </c>
      <c r="D115" s="329" t="s">
        <v>104</v>
      </c>
      <c r="E115" s="267"/>
      <c r="F115" s="263"/>
      <c r="G115" s="557"/>
      <c r="H115" s="253"/>
    </row>
    <row r="116" spans="2:8" s="3" customFormat="1" ht="15" customHeight="1" thickBot="1">
      <c r="B116" s="562"/>
      <c r="C116" s="379" t="s">
        <v>45</v>
      </c>
      <c r="D116" s="570" t="s">
        <v>119</v>
      </c>
      <c r="E116" s="267"/>
      <c r="F116" s="573" t="e">
        <f>#REF!</f>
        <v>#REF!</v>
      </c>
      <c r="G116" s="557"/>
      <c r="H116" s="253"/>
    </row>
    <row r="117" spans="2:8" s="3" customFormat="1" ht="15" customHeight="1" thickBot="1">
      <c r="B117" s="562"/>
      <c r="C117" s="379" t="s">
        <v>69</v>
      </c>
      <c r="D117" s="571"/>
      <c r="E117" s="267">
        <v>5518300000</v>
      </c>
      <c r="F117" s="561"/>
      <c r="G117" s="557"/>
      <c r="H117" s="253"/>
    </row>
    <row r="118" spans="2:8" s="3" customFormat="1" ht="15" customHeight="1" thickBot="1">
      <c r="B118" s="562"/>
      <c r="C118" s="379" t="s">
        <v>41</v>
      </c>
      <c r="D118" s="571"/>
      <c r="E118" s="267"/>
      <c r="F118" s="561"/>
      <c r="G118" s="557"/>
      <c r="H118" s="309" t="e">
        <f>#REF!+#REF!</f>
        <v>#REF!</v>
      </c>
    </row>
    <row r="119" spans="2:8" s="3" customFormat="1" ht="15" customHeight="1" thickBot="1">
      <c r="B119" s="562"/>
      <c r="C119" s="265" t="s">
        <v>42</v>
      </c>
      <c r="D119" s="571"/>
      <c r="E119" s="267"/>
      <c r="F119" s="561"/>
      <c r="G119" s="557"/>
      <c r="H119" s="309" t="e">
        <f>SUM(F114:F122)</f>
        <v>#REF!</v>
      </c>
    </row>
    <row r="120" spans="2:8" s="3" customFormat="1" ht="15" customHeight="1" thickBot="1">
      <c r="B120" s="562"/>
      <c r="C120" s="265" t="s">
        <v>43</v>
      </c>
      <c r="D120" s="571"/>
      <c r="E120" s="267"/>
      <c r="F120" s="561"/>
      <c r="G120" s="557"/>
      <c r="H120" s="253"/>
    </row>
    <row r="121" spans="2:8" s="3" customFormat="1" ht="15" customHeight="1" thickBot="1">
      <c r="B121" s="562"/>
      <c r="C121" s="265" t="s">
        <v>67</v>
      </c>
      <c r="D121" s="571"/>
      <c r="E121" s="267"/>
      <c r="F121" s="561"/>
      <c r="G121" s="557"/>
      <c r="H121" s="253"/>
    </row>
    <row r="122" spans="2:8" s="3" customFormat="1" ht="15" customHeight="1" thickBot="1">
      <c r="B122" s="562"/>
      <c r="C122" s="291" t="s">
        <v>44</v>
      </c>
      <c r="D122" s="572"/>
      <c r="E122" s="280"/>
      <c r="F122" s="560"/>
      <c r="G122" s="558"/>
      <c r="H122" s="253"/>
    </row>
    <row r="123" spans="2:8" s="15" customFormat="1" ht="30" customHeight="1" thickBot="1">
      <c r="B123" s="254">
        <v>25</v>
      </c>
      <c r="C123" s="335" t="s">
        <v>148</v>
      </c>
      <c r="D123" s="380"/>
      <c r="E123" s="267">
        <v>2949850420</v>
      </c>
      <c r="F123" s="286"/>
      <c r="G123" s="287"/>
      <c r="H123" s="253"/>
    </row>
    <row r="124" spans="2:8" s="15" customFormat="1" ht="37.5" customHeight="1" thickBot="1">
      <c r="B124" s="254">
        <v>26</v>
      </c>
      <c r="C124" s="381" t="s">
        <v>149</v>
      </c>
      <c r="D124" s="382"/>
      <c r="E124" s="297">
        <v>4129500000</v>
      </c>
      <c r="F124" s="286"/>
      <c r="G124" s="287"/>
      <c r="H124" s="253"/>
    </row>
    <row r="125" spans="2:8" s="2" customFormat="1" ht="24" customHeight="1" thickBot="1">
      <c r="B125" s="383"/>
      <c r="C125" s="565" t="s">
        <v>4</v>
      </c>
      <c r="D125" s="566"/>
      <c r="E125" s="250">
        <f>SUM(E3:E124)</f>
        <v>108141366797</v>
      </c>
      <c r="F125" s="251" t="e">
        <f>SUM(F3:F122)</f>
        <v>#REF!</v>
      </c>
      <c r="G125" s="78" t="e">
        <f>SUM(G3:G122)</f>
        <v>#REF!</v>
      </c>
      <c r="H125" s="384"/>
    </row>
    <row r="126" spans="2:8" s="1" customFormat="1" ht="23.25">
      <c r="D126" s="23"/>
      <c r="E126" s="212"/>
      <c r="F126" s="71"/>
      <c r="G126" s="71"/>
    </row>
    <row r="127" spans="2:8" s="1" customFormat="1" ht="19.5">
      <c r="D127" s="23"/>
      <c r="E127" s="243"/>
      <c r="F127" s="71"/>
      <c r="G127" s="71"/>
    </row>
    <row r="128" spans="2:8" s="1" customFormat="1" ht="19.5">
      <c r="D128" s="23"/>
      <c r="E128" s="242"/>
      <c r="F128" s="131" t="e">
        <f>40000000000-F125</f>
        <v>#REF!</v>
      </c>
      <c r="G128" s="71"/>
    </row>
    <row r="129" spans="4:7" s="1" customFormat="1" ht="23.25">
      <c r="D129" s="23"/>
      <c r="E129" s="212"/>
      <c r="F129" s="71"/>
      <c r="G129" s="71" t="s">
        <v>117</v>
      </c>
    </row>
    <row r="130" spans="4:7" s="1" customFormat="1" ht="23.25">
      <c r="D130" s="23"/>
      <c r="E130" s="212"/>
      <c r="F130" s="71"/>
      <c r="G130" s="71"/>
    </row>
    <row r="131" spans="4:7" s="1" customFormat="1" ht="23.25">
      <c r="D131" s="23"/>
      <c r="E131" s="212"/>
      <c r="F131" s="71"/>
      <c r="G131" s="71"/>
    </row>
    <row r="132" spans="4:7" s="1" customFormat="1" ht="23.25">
      <c r="D132" s="23"/>
      <c r="E132" s="213"/>
      <c r="F132" s="71"/>
      <c r="G132" s="71"/>
    </row>
    <row r="133" spans="4:7" s="1" customFormat="1" ht="23.25">
      <c r="D133" s="23"/>
      <c r="E133" s="213"/>
      <c r="F133" s="71"/>
      <c r="G133" s="71"/>
    </row>
    <row r="134" spans="4:7" s="1" customFormat="1" ht="23.25">
      <c r="D134" s="23"/>
      <c r="E134" s="213"/>
      <c r="F134" s="71"/>
      <c r="G134" s="71"/>
    </row>
    <row r="135" spans="4:7" s="1" customFormat="1" ht="23.25">
      <c r="D135" s="23"/>
      <c r="E135" s="213"/>
      <c r="F135" s="71"/>
      <c r="G135" s="71"/>
    </row>
    <row r="136" spans="4:7" s="1" customFormat="1" ht="23.25">
      <c r="D136" s="23"/>
      <c r="E136" s="213"/>
      <c r="F136" s="71"/>
      <c r="G136" s="71"/>
    </row>
    <row r="137" spans="4:7" s="1" customFormat="1" ht="23.25">
      <c r="D137" s="23"/>
      <c r="E137" s="213"/>
      <c r="F137" s="71"/>
      <c r="G137" s="71"/>
    </row>
    <row r="138" spans="4:7" s="1" customFormat="1" ht="23.25">
      <c r="D138" s="23"/>
      <c r="E138" s="213"/>
      <c r="F138" s="71"/>
      <c r="G138" s="71"/>
    </row>
    <row r="139" spans="4:7" s="1" customFormat="1" ht="23.25">
      <c r="D139" s="23"/>
      <c r="E139" s="213"/>
      <c r="F139" s="71"/>
      <c r="G139" s="71"/>
    </row>
    <row r="140" spans="4:7" s="1" customFormat="1" ht="23.25">
      <c r="D140" s="23"/>
      <c r="E140" s="213"/>
      <c r="F140" s="71"/>
      <c r="G140" s="71"/>
    </row>
    <row r="141" spans="4:7" s="1" customFormat="1" ht="23.25">
      <c r="D141" s="23"/>
      <c r="E141" s="213"/>
      <c r="F141" s="71"/>
      <c r="G141" s="71"/>
    </row>
    <row r="142" spans="4:7">
      <c r="E142" s="214"/>
    </row>
    <row r="143" spans="4:7">
      <c r="E143" s="214"/>
    </row>
    <row r="144" spans="4:7">
      <c r="E144" s="214"/>
    </row>
    <row r="145" spans="5:5">
      <c r="E145" s="214"/>
    </row>
    <row r="146" spans="5:5">
      <c r="E146" s="214"/>
    </row>
    <row r="147" spans="5:5">
      <c r="E147" s="214"/>
    </row>
    <row r="148" spans="5:5">
      <c r="E148" s="214"/>
    </row>
    <row r="149" spans="5:5">
      <c r="E149" s="214"/>
    </row>
    <row r="150" spans="5:5">
      <c r="E150" s="214"/>
    </row>
    <row r="151" spans="5:5">
      <c r="E151" s="214"/>
    </row>
    <row r="152" spans="5:5">
      <c r="E152" s="214"/>
    </row>
    <row r="153" spans="5:5">
      <c r="E153" s="214"/>
    </row>
    <row r="154" spans="5:5">
      <c r="E154" s="214"/>
    </row>
    <row r="155" spans="5:5">
      <c r="E155" s="214"/>
    </row>
    <row r="156" spans="5:5">
      <c r="E156" s="214"/>
    </row>
    <row r="157" spans="5:5">
      <c r="E157" s="214"/>
    </row>
    <row r="158" spans="5:5">
      <c r="E158" s="214"/>
    </row>
    <row r="159" spans="5:5">
      <c r="E159" s="214"/>
    </row>
  </sheetData>
  <mergeCells count="45">
    <mergeCell ref="C125:D125"/>
    <mergeCell ref="B108:B112"/>
    <mergeCell ref="B114:B122"/>
    <mergeCell ref="B79:B92"/>
    <mergeCell ref="G114:G122"/>
    <mergeCell ref="D116:D122"/>
    <mergeCell ref="F116:F122"/>
    <mergeCell ref="B96:B97"/>
    <mergeCell ref="F96:F97"/>
    <mergeCell ref="G96:G97"/>
    <mergeCell ref="B98:B106"/>
    <mergeCell ref="G98:G106"/>
    <mergeCell ref="F79:F92"/>
    <mergeCell ref="B93:B95"/>
    <mergeCell ref="G93:G95"/>
    <mergeCell ref="E93:E95"/>
    <mergeCell ref="B53:B57"/>
    <mergeCell ref="B58:B68"/>
    <mergeCell ref="F59:F66"/>
    <mergeCell ref="B69:B78"/>
    <mergeCell ref="E59:E68"/>
    <mergeCell ref="G43:G44"/>
    <mergeCell ref="F45:F46"/>
    <mergeCell ref="G45:G46"/>
    <mergeCell ref="B47:B52"/>
    <mergeCell ref="F47:F52"/>
    <mergeCell ref="G47:G52"/>
    <mergeCell ref="E44:E46"/>
    <mergeCell ref="B37:B41"/>
    <mergeCell ref="B43:B46"/>
    <mergeCell ref="F43:F44"/>
    <mergeCell ref="B26:B32"/>
    <mergeCell ref="B33:B36"/>
    <mergeCell ref="B1:E1"/>
    <mergeCell ref="B3:B9"/>
    <mergeCell ref="B12:B20"/>
    <mergeCell ref="G33:G36"/>
    <mergeCell ref="B23:B24"/>
    <mergeCell ref="F23:F24"/>
    <mergeCell ref="G23:G24"/>
    <mergeCell ref="F12:F20"/>
    <mergeCell ref="G12:G20"/>
    <mergeCell ref="B21:B22"/>
    <mergeCell ref="F21:F22"/>
    <mergeCell ref="G21:G22"/>
  </mergeCells>
  <pageMargins left="0.17" right="0.35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4D14-E5ED-4B30-864E-41B4F8C899EC}">
  <dimension ref="B1:N160"/>
  <sheetViews>
    <sheetView rightToLeft="1" topLeftCell="A112" workbookViewId="0">
      <selection activeCell="C61" sqref="C61"/>
    </sheetView>
  </sheetViews>
  <sheetFormatPr defaultRowHeight="21.75"/>
  <cols>
    <col min="1" max="1" width="4.140625" customWidth="1"/>
    <col min="2" max="2" width="7.42578125" customWidth="1"/>
    <col min="3" max="3" width="59.42578125" customWidth="1"/>
    <col min="4" max="4" width="3.28515625" style="24" hidden="1" customWidth="1"/>
    <col min="5" max="5" width="3.28515625" style="27" hidden="1" customWidth="1"/>
    <col min="6" max="6" width="3.28515625" style="8" hidden="1" customWidth="1"/>
    <col min="7" max="7" width="0.140625" style="4" customWidth="1"/>
    <col min="8" max="8" width="16.5703125" style="215" customWidth="1"/>
    <col min="9" max="9" width="15.140625" style="72" hidden="1" customWidth="1"/>
    <col min="10" max="10" width="1.7109375" style="72" hidden="1" customWidth="1"/>
    <col min="11" max="11" width="15.140625" customWidth="1"/>
    <col min="14" max="14" width="10.7109375" bestFit="1" customWidth="1"/>
  </cols>
  <sheetData>
    <row r="1" spans="2:10" ht="57" customHeight="1" thickBot="1">
      <c r="B1" s="632" t="s">
        <v>145</v>
      </c>
      <c r="C1" s="633"/>
      <c r="D1" s="633"/>
      <c r="E1" s="633"/>
      <c r="F1" s="633"/>
      <c r="G1" s="633"/>
      <c r="H1" s="634"/>
      <c r="I1" s="145"/>
      <c r="J1" s="146"/>
    </row>
    <row r="2" spans="2:10" s="15" customFormat="1" ht="40.5" customHeight="1" thickBot="1">
      <c r="B2" s="132" t="s">
        <v>0</v>
      </c>
      <c r="C2" s="96" t="s">
        <v>1</v>
      </c>
      <c r="D2" s="130" t="s">
        <v>5</v>
      </c>
      <c r="E2" s="97" t="s">
        <v>2</v>
      </c>
      <c r="F2" s="97" t="s">
        <v>10</v>
      </c>
      <c r="G2" s="97" t="s">
        <v>3</v>
      </c>
      <c r="H2" s="204" t="s">
        <v>136</v>
      </c>
      <c r="I2" s="223" t="s">
        <v>115</v>
      </c>
      <c r="J2" s="98" t="s">
        <v>116</v>
      </c>
    </row>
    <row r="3" spans="2:10" s="3" customFormat="1" ht="33.75" customHeight="1" thickBot="1">
      <c r="B3" s="594">
        <v>1</v>
      </c>
      <c r="C3" s="36" t="s">
        <v>72</v>
      </c>
      <c r="D3" s="127"/>
      <c r="E3" s="37"/>
      <c r="F3" s="100"/>
      <c r="G3" s="595">
        <f>SUM(F4:F9)</f>
        <v>14700000000</v>
      </c>
      <c r="H3" s="200"/>
      <c r="I3" s="224"/>
      <c r="J3" s="95"/>
    </row>
    <row r="4" spans="2:10" s="3" customFormat="1" ht="24" customHeight="1" thickBot="1">
      <c r="B4" s="594"/>
      <c r="C4" s="10" t="s">
        <v>126</v>
      </c>
      <c r="D4" s="149" t="s">
        <v>127</v>
      </c>
      <c r="E4" s="33" t="s">
        <v>124</v>
      </c>
      <c r="F4" s="101">
        <f>300000000*10</f>
        <v>3000000000</v>
      </c>
      <c r="G4" s="598"/>
      <c r="H4" s="203">
        <v>5000000000</v>
      </c>
      <c r="I4" s="225">
        <f>F4</f>
        <v>3000000000</v>
      </c>
      <c r="J4" s="93">
        <f t="shared" ref="J4:J12" si="0">F4-I4</f>
        <v>0</v>
      </c>
    </row>
    <row r="5" spans="2:10" s="3" customFormat="1" ht="19.5" customHeight="1" thickBot="1">
      <c r="B5" s="594"/>
      <c r="C5" s="20" t="s">
        <v>73</v>
      </c>
      <c r="D5" s="122" t="s">
        <v>128</v>
      </c>
      <c r="E5" s="14" t="s">
        <v>120</v>
      </c>
      <c r="F5" s="121">
        <f>100000000*33</f>
        <v>3300000000</v>
      </c>
      <c r="G5" s="598"/>
      <c r="H5" s="197">
        <v>4400000000</v>
      </c>
      <c r="I5" s="225">
        <f>F5</f>
        <v>3300000000</v>
      </c>
      <c r="J5" s="93">
        <f t="shared" si="0"/>
        <v>0</v>
      </c>
    </row>
    <row r="6" spans="2:10" s="3" customFormat="1" ht="38.25" customHeight="1" thickBot="1">
      <c r="B6" s="594"/>
      <c r="C6" s="20" t="s">
        <v>105</v>
      </c>
      <c r="D6" s="122" t="s">
        <v>17</v>
      </c>
      <c r="E6" s="87">
        <v>120000000</v>
      </c>
      <c r="F6" s="121">
        <f>30*E6</f>
        <v>3600000000</v>
      </c>
      <c r="G6" s="598"/>
      <c r="H6" s="232">
        <v>2300000000</v>
      </c>
      <c r="I6" s="226" t="e">
        <f>#REF!</f>
        <v>#REF!</v>
      </c>
      <c r="J6" s="93" t="e">
        <f t="shared" si="0"/>
        <v>#REF!</v>
      </c>
    </row>
    <row r="7" spans="2:10" s="3" customFormat="1" ht="22.5" customHeight="1" thickBot="1">
      <c r="B7" s="594"/>
      <c r="C7" s="60" t="s">
        <v>29</v>
      </c>
      <c r="D7" s="151"/>
      <c r="E7" s="34"/>
      <c r="F7" s="102"/>
      <c r="G7" s="598"/>
      <c r="H7" s="197"/>
      <c r="I7" s="227"/>
      <c r="J7" s="93">
        <f t="shared" si="0"/>
        <v>0</v>
      </c>
    </row>
    <row r="8" spans="2:10" s="3" customFormat="1" ht="22.5" customHeight="1" thickBot="1">
      <c r="B8" s="594"/>
      <c r="C8" s="20" t="s">
        <v>26</v>
      </c>
      <c r="D8" s="122">
        <v>10</v>
      </c>
      <c r="E8" s="85">
        <v>300000000</v>
      </c>
      <c r="F8" s="121">
        <f>E8*D8</f>
        <v>3000000000</v>
      </c>
      <c r="G8" s="598"/>
      <c r="H8" s="197">
        <v>1400000000</v>
      </c>
      <c r="I8" s="225">
        <f>F8</f>
        <v>3000000000</v>
      </c>
      <c r="J8" s="93">
        <f t="shared" si="0"/>
        <v>0</v>
      </c>
    </row>
    <row r="9" spans="2:10" s="3" customFormat="1" ht="140.25" thickBot="1">
      <c r="B9" s="594"/>
      <c r="C9" s="20" t="s">
        <v>20</v>
      </c>
      <c r="D9" s="122">
        <v>10</v>
      </c>
      <c r="E9" s="14">
        <v>180000000</v>
      </c>
      <c r="F9" s="121">
        <f>E9*D9</f>
        <v>1800000000</v>
      </c>
      <c r="G9" s="598"/>
      <c r="H9" s="237">
        <v>1487939300</v>
      </c>
      <c r="I9" s="228" t="e">
        <f>#REF!</f>
        <v>#REF!</v>
      </c>
      <c r="J9" s="93" t="e">
        <f t="shared" si="0"/>
        <v>#REF!</v>
      </c>
    </row>
    <row r="10" spans="2:10" s="3" customFormat="1" ht="43.5" customHeight="1" thickBot="1">
      <c r="B10" s="86">
        <v>2</v>
      </c>
      <c r="C10" s="53" t="s">
        <v>27</v>
      </c>
      <c r="D10" s="152">
        <v>13</v>
      </c>
      <c r="E10" s="56">
        <v>60000000</v>
      </c>
      <c r="F10" s="103">
        <f>E10*D10</f>
        <v>780000000</v>
      </c>
      <c r="G10" s="129">
        <f>F10</f>
        <v>780000000</v>
      </c>
      <c r="H10" s="232">
        <v>600000000</v>
      </c>
      <c r="I10" s="229" t="e">
        <f>#REF!</f>
        <v>#REF!</v>
      </c>
      <c r="J10" s="92" t="e">
        <f t="shared" si="0"/>
        <v>#REF!</v>
      </c>
    </row>
    <row r="11" spans="2:10" s="3" customFormat="1" ht="38.25" customHeight="1" thickBot="1">
      <c r="B11" s="89" t="s">
        <v>146</v>
      </c>
      <c r="C11" s="240" t="s">
        <v>137</v>
      </c>
      <c r="D11" s="216"/>
      <c r="E11" s="217"/>
      <c r="F11" s="218"/>
      <c r="G11" s="219"/>
      <c r="H11" s="199">
        <v>4740000000</v>
      </c>
      <c r="I11" s="228"/>
      <c r="J11" s="94"/>
    </row>
    <row r="12" spans="2:10" s="3" customFormat="1" ht="47.25" customHeight="1" thickBot="1">
      <c r="B12" s="594">
        <v>4</v>
      </c>
      <c r="C12" s="193" t="s">
        <v>79</v>
      </c>
      <c r="D12" s="194" t="s">
        <v>135</v>
      </c>
      <c r="E12" s="635">
        <v>20000000</v>
      </c>
      <c r="F12" s="638">
        <f>E12*800</f>
        <v>16000000000</v>
      </c>
      <c r="G12" s="620">
        <f>F12</f>
        <v>16000000000</v>
      </c>
      <c r="H12" s="197"/>
      <c r="I12" s="614" t="e">
        <f>#REF!</f>
        <v>#REF!</v>
      </c>
      <c r="J12" s="599" t="e">
        <f t="shared" si="0"/>
        <v>#REF!</v>
      </c>
    </row>
    <row r="13" spans="2:10" s="3" customFormat="1" ht="33.75" thickBot="1">
      <c r="B13" s="594"/>
      <c r="C13" s="195" t="s">
        <v>32</v>
      </c>
      <c r="D13" s="196" t="s">
        <v>134</v>
      </c>
      <c r="E13" s="636"/>
      <c r="F13" s="639"/>
      <c r="G13" s="620"/>
      <c r="H13" s="197"/>
      <c r="I13" s="612"/>
      <c r="J13" s="600"/>
    </row>
    <row r="14" spans="2:10" s="3" customFormat="1" ht="33.75" thickBot="1">
      <c r="B14" s="594"/>
      <c r="C14" s="195" t="s">
        <v>33</v>
      </c>
      <c r="D14" s="196" t="s">
        <v>134</v>
      </c>
      <c r="E14" s="636"/>
      <c r="F14" s="639"/>
      <c r="G14" s="620"/>
      <c r="H14" s="197"/>
      <c r="I14" s="612"/>
      <c r="J14" s="600"/>
    </row>
    <row r="15" spans="2:10" s="3" customFormat="1" ht="33.75" thickBot="1">
      <c r="B15" s="594"/>
      <c r="C15" s="195" t="s">
        <v>34</v>
      </c>
      <c r="D15" s="196" t="s">
        <v>134</v>
      </c>
      <c r="E15" s="636"/>
      <c r="F15" s="639"/>
      <c r="G15" s="620"/>
      <c r="H15" s="197"/>
      <c r="I15" s="612"/>
      <c r="J15" s="600"/>
    </row>
    <row r="16" spans="2:10" s="3" customFormat="1" ht="33.75" thickBot="1">
      <c r="B16" s="594"/>
      <c r="C16" s="195" t="s">
        <v>35</v>
      </c>
      <c r="D16" s="196" t="s">
        <v>134</v>
      </c>
      <c r="E16" s="636"/>
      <c r="F16" s="639"/>
      <c r="G16" s="620"/>
      <c r="H16" s="241">
        <v>1507455000</v>
      </c>
      <c r="I16" s="612"/>
      <c r="J16" s="600"/>
    </row>
    <row r="17" spans="2:10" s="3" customFormat="1" ht="33.75" thickBot="1">
      <c r="B17" s="594"/>
      <c r="C17" s="195" t="s">
        <v>36</v>
      </c>
      <c r="D17" s="196" t="s">
        <v>134</v>
      </c>
      <c r="E17" s="636"/>
      <c r="F17" s="639"/>
      <c r="G17" s="620"/>
      <c r="H17" s="197"/>
      <c r="I17" s="612"/>
      <c r="J17" s="600"/>
    </row>
    <row r="18" spans="2:10" s="3" customFormat="1" ht="33.75" thickBot="1">
      <c r="B18" s="594"/>
      <c r="C18" s="195" t="s">
        <v>37</v>
      </c>
      <c r="D18" s="196" t="s">
        <v>134</v>
      </c>
      <c r="E18" s="636"/>
      <c r="F18" s="639"/>
      <c r="G18" s="620"/>
      <c r="H18" s="197"/>
      <c r="I18" s="612"/>
      <c r="J18" s="600"/>
    </row>
    <row r="19" spans="2:10" s="3" customFormat="1" ht="33.75" thickBot="1">
      <c r="B19" s="594"/>
      <c r="C19" s="195" t="s">
        <v>38</v>
      </c>
      <c r="D19" s="196" t="s">
        <v>134</v>
      </c>
      <c r="E19" s="636"/>
      <c r="F19" s="639"/>
      <c r="G19" s="620"/>
      <c r="H19" s="197"/>
      <c r="I19" s="612"/>
      <c r="J19" s="600"/>
    </row>
    <row r="20" spans="2:10" s="3" customFormat="1" ht="33.75" thickBot="1">
      <c r="B20" s="594"/>
      <c r="C20" s="195" t="s">
        <v>39</v>
      </c>
      <c r="D20" s="196" t="s">
        <v>134</v>
      </c>
      <c r="E20" s="637"/>
      <c r="F20" s="640"/>
      <c r="G20" s="620"/>
      <c r="H20" s="197"/>
      <c r="I20" s="613"/>
      <c r="J20" s="601"/>
    </row>
    <row r="21" spans="2:10" s="3" customFormat="1" ht="23.25" customHeight="1" thickBot="1">
      <c r="B21" s="594">
        <v>5</v>
      </c>
      <c r="C21" s="61" t="s">
        <v>100</v>
      </c>
      <c r="D21" s="123"/>
      <c r="E21" s="55"/>
      <c r="F21" s="628">
        <v>2500000000</v>
      </c>
      <c r="G21" s="595">
        <f>SUM(F21)</f>
        <v>2500000000</v>
      </c>
      <c r="H21" s="200"/>
      <c r="I21" s="614" t="e">
        <f>#REF!</f>
        <v>#REF!</v>
      </c>
      <c r="J21" s="599" t="e">
        <f>F21-I21</f>
        <v>#REF!</v>
      </c>
    </row>
    <row r="22" spans="2:10" s="3" customFormat="1" ht="37.5" customHeight="1" thickBot="1">
      <c r="B22" s="594"/>
      <c r="C22" s="62" t="s">
        <v>94</v>
      </c>
      <c r="D22" s="124"/>
      <c r="E22" s="41"/>
      <c r="F22" s="610"/>
      <c r="G22" s="596"/>
      <c r="H22" s="205">
        <v>384350000</v>
      </c>
      <c r="I22" s="613"/>
      <c r="J22" s="601"/>
    </row>
    <row r="23" spans="2:10" s="3" customFormat="1" ht="27.75" thickBot="1">
      <c r="B23" s="594">
        <v>6</v>
      </c>
      <c r="C23" s="36" t="s">
        <v>101</v>
      </c>
      <c r="D23" s="127"/>
      <c r="E23" s="630"/>
      <c r="F23" s="628">
        <v>4500000000</v>
      </c>
      <c r="G23" s="595">
        <f>F23</f>
        <v>4500000000</v>
      </c>
      <c r="H23" s="205">
        <v>1600000000</v>
      </c>
      <c r="I23" s="614" t="e">
        <f>#REF!</f>
        <v>#REF!</v>
      </c>
      <c r="J23" s="599" t="e">
        <f>F23-I23</f>
        <v>#REF!</v>
      </c>
    </row>
    <row r="24" spans="2:10" s="3" customFormat="1" ht="32.25" customHeight="1" thickBot="1">
      <c r="B24" s="594"/>
      <c r="C24" s="40" t="s">
        <v>129</v>
      </c>
      <c r="D24" s="125"/>
      <c r="E24" s="631"/>
      <c r="F24" s="610"/>
      <c r="G24" s="596"/>
      <c r="H24" s="199"/>
      <c r="I24" s="613"/>
      <c r="J24" s="601"/>
    </row>
    <row r="25" spans="2:10" s="3" customFormat="1" ht="38.25" customHeight="1" thickBot="1">
      <c r="B25" s="86">
        <v>7</v>
      </c>
      <c r="C25" s="53" t="s">
        <v>95</v>
      </c>
      <c r="D25" s="42"/>
      <c r="E25" s="54"/>
      <c r="F25" s="103">
        <v>6200000000</v>
      </c>
      <c r="G25" s="129">
        <f>F25</f>
        <v>6200000000</v>
      </c>
      <c r="H25" s="206">
        <v>6318684229</v>
      </c>
      <c r="I25" s="229" t="e">
        <f>#REF!</f>
        <v>#REF!</v>
      </c>
      <c r="J25" s="92" t="e">
        <f>F25-I25</f>
        <v>#REF!</v>
      </c>
    </row>
    <row r="26" spans="2:10" s="15" customFormat="1" ht="28.5" customHeight="1" thickBot="1">
      <c r="B26" s="132" t="s">
        <v>0</v>
      </c>
      <c r="C26" s="96" t="s">
        <v>1</v>
      </c>
      <c r="D26" s="130" t="s">
        <v>5</v>
      </c>
      <c r="E26" s="97" t="s">
        <v>2</v>
      </c>
      <c r="F26" s="97" t="s">
        <v>10</v>
      </c>
      <c r="G26" s="97" t="s">
        <v>3</v>
      </c>
      <c r="H26" s="204" t="s">
        <v>136</v>
      </c>
      <c r="I26" s="223" t="s">
        <v>115</v>
      </c>
      <c r="J26" s="98" t="s">
        <v>116</v>
      </c>
    </row>
    <row r="27" spans="2:10" s="3" customFormat="1" ht="24.75" customHeight="1" thickBot="1">
      <c r="B27" s="590" t="s">
        <v>87</v>
      </c>
      <c r="C27" s="157" t="s">
        <v>24</v>
      </c>
      <c r="D27" s="158"/>
      <c r="E27" s="159"/>
      <c r="F27" s="160"/>
      <c r="G27" s="619">
        <f>SUM(F28:F33)</f>
        <v>3200000000</v>
      </c>
      <c r="H27" s="198"/>
      <c r="I27" s="224"/>
      <c r="J27" s="95"/>
    </row>
    <row r="28" spans="2:10" s="3" customFormat="1" ht="20.25" customHeight="1" thickBot="1">
      <c r="B28" s="590"/>
      <c r="C28" s="161" t="s">
        <v>96</v>
      </c>
      <c r="D28" s="162">
        <v>5</v>
      </c>
      <c r="E28" s="163">
        <v>90000000</v>
      </c>
      <c r="F28" s="164">
        <f>E28*D28</f>
        <v>450000000</v>
      </c>
      <c r="G28" s="620"/>
      <c r="H28" s="197"/>
      <c r="I28" s="225" t="e">
        <f>#REF!</f>
        <v>#REF!</v>
      </c>
      <c r="J28" s="93" t="e">
        <f t="shared" ref="J28:J33" si="1">F28-I28</f>
        <v>#REF!</v>
      </c>
    </row>
    <row r="29" spans="2:10" s="3" customFormat="1" ht="22.5" customHeight="1" thickBot="1">
      <c r="B29" s="590"/>
      <c r="C29" s="161" t="s">
        <v>106</v>
      </c>
      <c r="D29" s="162">
        <v>1</v>
      </c>
      <c r="E29" s="163">
        <v>250000000</v>
      </c>
      <c r="F29" s="164">
        <f>E29*D29</f>
        <v>250000000</v>
      </c>
      <c r="G29" s="620"/>
      <c r="H29" s="197"/>
      <c r="I29" s="225" t="e">
        <f>#REF!</f>
        <v>#REF!</v>
      </c>
      <c r="J29" s="93" t="e">
        <f t="shared" si="1"/>
        <v>#REF!</v>
      </c>
    </row>
    <row r="30" spans="2:10" s="3" customFormat="1" ht="21" customHeight="1" thickBot="1">
      <c r="B30" s="590"/>
      <c r="C30" s="161" t="s">
        <v>113</v>
      </c>
      <c r="D30" s="162">
        <v>5</v>
      </c>
      <c r="E30" s="163">
        <v>120000000</v>
      </c>
      <c r="F30" s="164">
        <f>E30*D30</f>
        <v>600000000</v>
      </c>
      <c r="G30" s="620"/>
      <c r="H30" s="205">
        <v>1434350000</v>
      </c>
      <c r="I30" s="225" t="e">
        <f>#REF!</f>
        <v>#REF!</v>
      </c>
      <c r="J30" s="93" t="e">
        <f t="shared" si="1"/>
        <v>#REF!</v>
      </c>
    </row>
    <row r="31" spans="2:10" s="3" customFormat="1" ht="21.75" customHeight="1" thickBot="1">
      <c r="B31" s="590"/>
      <c r="C31" s="165" t="s">
        <v>55</v>
      </c>
      <c r="D31" s="162">
        <v>10</v>
      </c>
      <c r="E31" s="163">
        <v>80000000</v>
      </c>
      <c r="F31" s="164">
        <f t="shared" ref="F31:F33" si="2">E31*D31</f>
        <v>800000000</v>
      </c>
      <c r="G31" s="620"/>
      <c r="H31" s="197"/>
      <c r="I31" s="225" t="e">
        <f>#REF!</f>
        <v>#REF!</v>
      </c>
      <c r="J31" s="93" t="e">
        <f t="shared" si="1"/>
        <v>#REF!</v>
      </c>
    </row>
    <row r="32" spans="2:10" s="3" customFormat="1" ht="22.5" customHeight="1" thickBot="1">
      <c r="B32" s="590"/>
      <c r="C32" s="165" t="s">
        <v>118</v>
      </c>
      <c r="D32" s="162">
        <v>2</v>
      </c>
      <c r="E32" s="163">
        <v>300000000</v>
      </c>
      <c r="F32" s="164">
        <f t="shared" si="2"/>
        <v>600000000</v>
      </c>
      <c r="G32" s="620"/>
      <c r="H32" s="197"/>
      <c r="I32" s="225" t="e">
        <f>#REF!</f>
        <v>#REF!</v>
      </c>
      <c r="J32" s="93" t="e">
        <f t="shared" si="1"/>
        <v>#REF!</v>
      </c>
    </row>
    <row r="33" spans="2:13" s="15" customFormat="1" ht="21" customHeight="1" thickBot="1">
      <c r="B33" s="590"/>
      <c r="C33" s="166" t="s">
        <v>52</v>
      </c>
      <c r="D33" s="167">
        <v>10</v>
      </c>
      <c r="E33" s="168">
        <v>50000000</v>
      </c>
      <c r="F33" s="169">
        <f t="shared" si="2"/>
        <v>500000000</v>
      </c>
      <c r="G33" s="621"/>
      <c r="H33" s="199"/>
      <c r="I33" s="228" t="e">
        <f>#REF!</f>
        <v>#REF!</v>
      </c>
      <c r="J33" s="133" t="e">
        <f t="shared" si="1"/>
        <v>#REF!</v>
      </c>
    </row>
    <row r="34" spans="2:13" s="3" customFormat="1" ht="27.75" thickBot="1">
      <c r="B34" s="590" t="s">
        <v>80</v>
      </c>
      <c r="C34" s="36" t="s">
        <v>70</v>
      </c>
      <c r="D34" s="127"/>
      <c r="E34" s="91"/>
      <c r="F34" s="628">
        <v>4500000000</v>
      </c>
      <c r="G34" s="595">
        <f>F34</f>
        <v>4500000000</v>
      </c>
      <c r="H34" s="200"/>
      <c r="I34" s="224"/>
      <c r="J34" s="599">
        <f>F34-K35</f>
        <v>4500000000</v>
      </c>
    </row>
    <row r="35" spans="2:13" s="3" customFormat="1" ht="24" thickBot="1">
      <c r="B35" s="590"/>
      <c r="C35" s="10" t="s">
        <v>83</v>
      </c>
      <c r="D35" s="128"/>
      <c r="E35" s="16"/>
      <c r="F35" s="609"/>
      <c r="G35" s="598"/>
      <c r="H35" s="197">
        <v>1092000000</v>
      </c>
      <c r="I35" s="225"/>
      <c r="J35" s="600"/>
    </row>
    <row r="36" spans="2:13" s="3" customFormat="1" ht="24" thickBot="1">
      <c r="B36" s="590"/>
      <c r="C36" s="10" t="s">
        <v>30</v>
      </c>
      <c r="D36" s="126"/>
      <c r="E36" s="12"/>
      <c r="F36" s="609"/>
      <c r="G36" s="598"/>
      <c r="H36" s="197"/>
      <c r="I36" s="225"/>
      <c r="J36" s="600"/>
      <c r="K36" s="73" t="e">
        <f>SUM(I35:I37)</f>
        <v>#REF!</v>
      </c>
    </row>
    <row r="37" spans="2:13" s="3" customFormat="1" ht="24" thickBot="1">
      <c r="B37" s="590"/>
      <c r="C37" s="40" t="s">
        <v>40</v>
      </c>
      <c r="D37" s="51"/>
      <c r="E37" s="39"/>
      <c r="F37" s="610"/>
      <c r="G37" s="596"/>
      <c r="H37" s="199"/>
      <c r="I37" s="228" t="e">
        <f>#REF!</f>
        <v>#REF!</v>
      </c>
      <c r="J37" s="601"/>
    </row>
    <row r="38" spans="2:13" s="3" customFormat="1" ht="27.75" thickBot="1">
      <c r="B38" s="590" t="s">
        <v>81</v>
      </c>
      <c r="C38" s="36" t="s">
        <v>50</v>
      </c>
      <c r="D38" s="170"/>
      <c r="E38" s="90"/>
      <c r="F38" s="105"/>
      <c r="G38" s="595">
        <f>SUM(F39:F42)</f>
        <v>620000000</v>
      </c>
      <c r="H38" s="198"/>
      <c r="I38" s="224"/>
      <c r="J38" s="95"/>
    </row>
    <row r="39" spans="2:13" s="3" customFormat="1" ht="45" customHeight="1" thickBot="1">
      <c r="B39" s="590"/>
      <c r="C39" s="10" t="s">
        <v>64</v>
      </c>
      <c r="D39" s="171"/>
      <c r="E39" s="33"/>
      <c r="F39" s="172">
        <v>380000000</v>
      </c>
      <c r="G39" s="598"/>
      <c r="H39" s="236">
        <v>220606872</v>
      </c>
      <c r="I39" s="225" t="e">
        <f>#REF!</f>
        <v>#REF!</v>
      </c>
      <c r="J39" s="93" t="e">
        <f t="shared" ref="J39:J44" si="3">F39-I39</f>
        <v>#REF!</v>
      </c>
    </row>
    <row r="40" spans="2:13" s="3" customFormat="1" ht="20.100000000000001" customHeight="1" thickBot="1">
      <c r="B40" s="590"/>
      <c r="C40" s="63" t="s">
        <v>48</v>
      </c>
      <c r="D40" s="126"/>
      <c r="E40" s="32"/>
      <c r="F40" s="164">
        <v>40000000</v>
      </c>
      <c r="G40" s="598"/>
      <c r="H40" s="197"/>
      <c r="I40" s="225" t="e">
        <f>#REF!</f>
        <v>#REF!</v>
      </c>
      <c r="J40" s="93" t="e">
        <f t="shared" si="3"/>
        <v>#REF!</v>
      </c>
    </row>
    <row r="41" spans="2:13" s="3" customFormat="1" ht="20.100000000000001" customHeight="1" thickBot="1">
      <c r="B41" s="590"/>
      <c r="C41" s="63" t="s">
        <v>49</v>
      </c>
      <c r="D41" s="126"/>
      <c r="E41" s="32"/>
      <c r="F41" s="164">
        <v>150000000</v>
      </c>
      <c r="G41" s="598"/>
      <c r="H41" s="197"/>
      <c r="I41" s="225" t="e">
        <f>#REF!</f>
        <v>#REF!</v>
      </c>
      <c r="J41" s="93" t="e">
        <f t="shared" si="3"/>
        <v>#REF!</v>
      </c>
    </row>
    <row r="42" spans="2:13" s="3" customFormat="1" ht="20.100000000000001" customHeight="1" thickBot="1">
      <c r="B42" s="590"/>
      <c r="C42" s="62" t="s">
        <v>58</v>
      </c>
      <c r="D42" s="124"/>
      <c r="E42" s="52"/>
      <c r="F42" s="169">
        <v>50000000</v>
      </c>
      <c r="G42" s="596"/>
      <c r="H42" s="199"/>
      <c r="I42" s="228" t="e">
        <f>#REF!</f>
        <v>#REF!</v>
      </c>
      <c r="J42" s="93" t="e">
        <f t="shared" si="3"/>
        <v>#REF!</v>
      </c>
    </row>
    <row r="43" spans="2:13" s="3" customFormat="1" ht="30.75" customHeight="1" thickBot="1">
      <c r="B43" s="89" t="s">
        <v>74</v>
      </c>
      <c r="C43" s="53" t="s">
        <v>71</v>
      </c>
      <c r="D43" s="148" t="s">
        <v>121</v>
      </c>
      <c r="E43" s="43">
        <v>1200000</v>
      </c>
      <c r="F43" s="107">
        <f>E43*1000</f>
        <v>1200000000</v>
      </c>
      <c r="G43" s="129">
        <f>F43</f>
        <v>1200000000</v>
      </c>
      <c r="H43" s="206">
        <v>550000000</v>
      </c>
      <c r="I43" s="229" t="e">
        <f>#REF!</f>
        <v>#REF!</v>
      </c>
      <c r="J43" s="92" t="e">
        <f t="shared" si="3"/>
        <v>#REF!</v>
      </c>
    </row>
    <row r="44" spans="2:13" s="3" customFormat="1" ht="17.25" customHeight="1" thickBot="1">
      <c r="B44" s="590" t="s">
        <v>75</v>
      </c>
      <c r="C44" s="61" t="s">
        <v>76</v>
      </c>
      <c r="D44" s="45"/>
      <c r="E44" s="46"/>
      <c r="F44" s="628">
        <v>2100000000</v>
      </c>
      <c r="G44" s="595">
        <f>F44+F46</f>
        <v>8600000000</v>
      </c>
      <c r="H44" s="200"/>
      <c r="I44" s="614" t="e">
        <f>#REF!</f>
        <v>#REF!</v>
      </c>
      <c r="J44" s="599" t="e">
        <f t="shared" si="3"/>
        <v>#REF!</v>
      </c>
    </row>
    <row r="45" spans="2:13" s="3" customFormat="1" ht="39" customHeight="1" thickBot="1">
      <c r="B45" s="590"/>
      <c r="C45" s="99" t="s">
        <v>65</v>
      </c>
      <c r="D45" s="22"/>
      <c r="E45" s="14"/>
      <c r="F45" s="629"/>
      <c r="G45" s="598"/>
      <c r="H45" s="197"/>
      <c r="I45" s="612"/>
      <c r="J45" s="600"/>
      <c r="K45" s="73">
        <f>F44+F46</f>
        <v>8600000000</v>
      </c>
    </row>
    <row r="46" spans="2:13" s="3" customFormat="1" ht="24.75" customHeight="1" thickBot="1">
      <c r="B46" s="590"/>
      <c r="C46" s="64" t="s">
        <v>63</v>
      </c>
      <c r="D46" s="29"/>
      <c r="E46" s="30"/>
      <c r="F46" s="622">
        <v>6500000000</v>
      </c>
      <c r="G46" s="598"/>
      <c r="H46" s="238">
        <v>10895667800</v>
      </c>
      <c r="I46" s="623" t="e">
        <f>#REF!</f>
        <v>#REF!</v>
      </c>
      <c r="J46" s="624" t="e">
        <f>F46-I46</f>
        <v>#REF!</v>
      </c>
      <c r="M46" s="3" t="s">
        <v>82</v>
      </c>
    </row>
    <row r="47" spans="2:13" s="3" customFormat="1" ht="53.25" customHeight="1" thickBot="1">
      <c r="B47" s="590"/>
      <c r="C47" s="65" t="s">
        <v>84</v>
      </c>
      <c r="D47" s="38"/>
      <c r="E47" s="39"/>
      <c r="F47" s="610"/>
      <c r="G47" s="596"/>
      <c r="H47" s="199"/>
      <c r="I47" s="613"/>
      <c r="J47" s="601"/>
    </row>
    <row r="48" spans="2:13" s="3" customFormat="1" ht="21.75" customHeight="1" thickBot="1">
      <c r="B48" s="590" t="s">
        <v>56</v>
      </c>
      <c r="C48" s="61" t="s">
        <v>77</v>
      </c>
      <c r="D48" s="50">
        <v>35</v>
      </c>
      <c r="E48" s="625">
        <v>50000000</v>
      </c>
      <c r="F48" s="628">
        <f>E48*D48</f>
        <v>1750000000</v>
      </c>
      <c r="G48" s="595">
        <f>F48+F53</f>
        <v>1750000000</v>
      </c>
      <c r="H48" s="200"/>
      <c r="I48" s="614" t="e">
        <f>#REF!</f>
        <v>#REF!</v>
      </c>
      <c r="J48" s="599" t="e">
        <f>F48-I48</f>
        <v>#REF!</v>
      </c>
    </row>
    <row r="49" spans="2:11" s="3" customFormat="1" ht="20.100000000000001" customHeight="1" thickBot="1">
      <c r="B49" s="590"/>
      <c r="C49" s="138" t="s">
        <v>59</v>
      </c>
      <c r="D49" s="173">
        <v>5</v>
      </c>
      <c r="E49" s="626"/>
      <c r="F49" s="609"/>
      <c r="G49" s="598"/>
      <c r="H49" s="197"/>
      <c r="I49" s="612"/>
      <c r="J49" s="600"/>
    </row>
    <row r="50" spans="2:11" s="3" customFormat="1" ht="20.100000000000001" customHeight="1" thickBot="1">
      <c r="B50" s="590"/>
      <c r="C50" s="138" t="s">
        <v>60</v>
      </c>
      <c r="D50" s="173">
        <v>10</v>
      </c>
      <c r="E50" s="626"/>
      <c r="F50" s="609"/>
      <c r="G50" s="598"/>
      <c r="H50" s="197"/>
      <c r="I50" s="612"/>
      <c r="J50" s="600"/>
    </row>
    <row r="51" spans="2:11" s="3" customFormat="1" ht="20.100000000000001" customHeight="1" thickBot="1">
      <c r="B51" s="590"/>
      <c r="C51" s="138" t="s">
        <v>61</v>
      </c>
      <c r="D51" s="173">
        <v>1</v>
      </c>
      <c r="E51" s="626"/>
      <c r="F51" s="609"/>
      <c r="G51" s="598"/>
      <c r="H51" s="197">
        <v>875000000</v>
      </c>
      <c r="I51" s="612"/>
      <c r="J51" s="600"/>
    </row>
    <row r="52" spans="2:11" s="3" customFormat="1" ht="20.100000000000001" customHeight="1" thickBot="1">
      <c r="B52" s="590"/>
      <c r="C52" s="138" t="s">
        <v>66</v>
      </c>
      <c r="D52" s="173">
        <v>10</v>
      </c>
      <c r="E52" s="626"/>
      <c r="F52" s="609"/>
      <c r="G52" s="598"/>
      <c r="H52" s="197"/>
      <c r="I52" s="612"/>
      <c r="J52" s="600"/>
    </row>
    <row r="53" spans="2:11" s="3" customFormat="1" ht="20.100000000000001" customHeight="1" thickBot="1">
      <c r="B53" s="590"/>
      <c r="C53" s="139" t="s">
        <v>62</v>
      </c>
      <c r="D53" s="176">
        <v>9</v>
      </c>
      <c r="E53" s="627"/>
      <c r="F53" s="610"/>
      <c r="G53" s="596"/>
      <c r="H53" s="199"/>
      <c r="I53" s="612"/>
      <c r="J53" s="600"/>
    </row>
    <row r="54" spans="2:11" s="3" customFormat="1" ht="21.75" customHeight="1" thickBot="1">
      <c r="B54" s="590" t="s">
        <v>147</v>
      </c>
      <c r="C54" s="36" t="s">
        <v>97</v>
      </c>
      <c r="D54" s="44"/>
      <c r="E54" s="83"/>
      <c r="F54" s="100"/>
      <c r="G54" s="595">
        <f>SUM(F54:F58)</f>
        <v>2950000000</v>
      </c>
      <c r="H54" s="200"/>
      <c r="I54" s="224"/>
      <c r="J54" s="95"/>
    </row>
    <row r="55" spans="2:11" s="3" customFormat="1" ht="15.95" customHeight="1" thickBot="1">
      <c r="B55" s="590"/>
      <c r="C55" s="63" t="s">
        <v>108</v>
      </c>
      <c r="D55" s="25">
        <v>9</v>
      </c>
      <c r="E55" s="82">
        <v>150000000</v>
      </c>
      <c r="F55" s="108">
        <f>E55*D55</f>
        <v>1350000000</v>
      </c>
      <c r="G55" s="598"/>
      <c r="H55" s="197"/>
      <c r="I55" s="225" t="e">
        <f>#REF!</f>
        <v>#REF!</v>
      </c>
      <c r="J55" s="93" t="e">
        <f t="shared" ref="J55:J68" si="4">F55-I55</f>
        <v>#REF!</v>
      </c>
    </row>
    <row r="56" spans="2:11" s="3" customFormat="1" ht="15.95" customHeight="1" thickBot="1">
      <c r="B56" s="590"/>
      <c r="C56" s="63" t="s">
        <v>15</v>
      </c>
      <c r="D56" s="25">
        <v>1</v>
      </c>
      <c r="E56" s="82">
        <v>750000000</v>
      </c>
      <c r="F56" s="108">
        <f>E56</f>
        <v>750000000</v>
      </c>
      <c r="G56" s="598"/>
      <c r="H56" s="197">
        <v>3098000000</v>
      </c>
      <c r="I56" s="225" t="e">
        <f>#REF!</f>
        <v>#REF!</v>
      </c>
      <c r="J56" s="93" t="e">
        <f t="shared" si="4"/>
        <v>#REF!</v>
      </c>
    </row>
    <row r="57" spans="2:11" s="3" customFormat="1" ht="15.95" customHeight="1" thickBot="1">
      <c r="B57" s="590"/>
      <c r="C57" s="63" t="s">
        <v>11</v>
      </c>
      <c r="D57" s="25">
        <v>1</v>
      </c>
      <c r="E57" s="82">
        <v>500000000</v>
      </c>
      <c r="F57" s="108">
        <f>E57</f>
        <v>500000000</v>
      </c>
      <c r="G57" s="598"/>
      <c r="H57" s="197"/>
      <c r="I57" s="225" t="e">
        <f>#REF!</f>
        <v>#REF!</v>
      </c>
      <c r="J57" s="93" t="e">
        <f t="shared" si="4"/>
        <v>#REF!</v>
      </c>
    </row>
    <row r="58" spans="2:11" s="3" customFormat="1" ht="15.95" customHeight="1" thickBot="1">
      <c r="B58" s="590"/>
      <c r="C58" s="40" t="s">
        <v>107</v>
      </c>
      <c r="D58" s="147">
        <v>1</v>
      </c>
      <c r="E58" s="84">
        <v>350000000</v>
      </c>
      <c r="F58" s="109">
        <f>E58</f>
        <v>350000000</v>
      </c>
      <c r="G58" s="596"/>
      <c r="H58" s="199"/>
      <c r="I58" s="228" t="e">
        <f>#REF!</f>
        <v>#REF!</v>
      </c>
      <c r="J58" s="133" t="e">
        <f t="shared" si="4"/>
        <v>#REF!</v>
      </c>
    </row>
    <row r="59" spans="2:11" s="15" customFormat="1" ht="28.5" customHeight="1" thickBot="1">
      <c r="B59" s="132" t="s">
        <v>0</v>
      </c>
      <c r="C59" s="96" t="s">
        <v>1</v>
      </c>
      <c r="D59" s="130" t="s">
        <v>5</v>
      </c>
      <c r="E59" s="97" t="s">
        <v>2</v>
      </c>
      <c r="F59" s="97" t="s">
        <v>10</v>
      </c>
      <c r="G59" s="97" t="s">
        <v>3</v>
      </c>
      <c r="H59" s="204" t="s">
        <v>136</v>
      </c>
      <c r="I59" s="223" t="s">
        <v>115</v>
      </c>
      <c r="J59" s="98" t="s">
        <v>116</v>
      </c>
    </row>
    <row r="60" spans="2:11" s="3" customFormat="1" ht="27.75" customHeight="1" thickBot="1">
      <c r="B60" s="594">
        <v>15</v>
      </c>
      <c r="C60" s="36" t="s">
        <v>28</v>
      </c>
      <c r="D60" s="74"/>
      <c r="E60" s="91"/>
      <c r="F60" s="104"/>
      <c r="G60" s="595">
        <f>SUM(F61:F70)</f>
        <v>4235000000</v>
      </c>
      <c r="H60" s="200"/>
      <c r="I60" s="224"/>
      <c r="J60" s="134">
        <f t="shared" si="4"/>
        <v>0</v>
      </c>
    </row>
    <row r="61" spans="2:11" s="3" customFormat="1" ht="39" customHeight="1" thickBot="1">
      <c r="B61" s="594"/>
      <c r="C61" s="63" t="s">
        <v>91</v>
      </c>
      <c r="D61" s="173">
        <v>10</v>
      </c>
      <c r="E61" s="163">
        <v>70000000</v>
      </c>
      <c r="F61" s="164">
        <f>E61*D61</f>
        <v>700000000</v>
      </c>
      <c r="G61" s="598"/>
      <c r="H61" s="582">
        <v>2721000000</v>
      </c>
      <c r="I61" s="612" t="e">
        <f>#REF!</f>
        <v>#REF!</v>
      </c>
      <c r="J61" s="135" t="e">
        <f t="shared" si="4"/>
        <v>#REF!</v>
      </c>
    </row>
    <row r="62" spans="2:11" s="3" customFormat="1" ht="15.95" customHeight="1" thickBot="1">
      <c r="B62" s="594"/>
      <c r="C62" s="63" t="s">
        <v>46</v>
      </c>
      <c r="D62" s="173">
        <v>1</v>
      </c>
      <c r="E62" s="163">
        <v>150000000</v>
      </c>
      <c r="F62" s="163">
        <f>E62</f>
        <v>150000000</v>
      </c>
      <c r="G62" s="598"/>
      <c r="H62" s="582"/>
      <c r="I62" s="612"/>
      <c r="J62" s="135">
        <f t="shared" si="4"/>
        <v>150000000</v>
      </c>
    </row>
    <row r="63" spans="2:11" s="3" customFormat="1" ht="15.95" customHeight="1" thickBot="1">
      <c r="B63" s="594"/>
      <c r="C63" s="63" t="s">
        <v>85</v>
      </c>
      <c r="D63" s="173">
        <v>1</v>
      </c>
      <c r="E63" s="163">
        <v>180000000</v>
      </c>
      <c r="F63" s="164">
        <f>E63*D63</f>
        <v>180000000</v>
      </c>
      <c r="G63" s="598"/>
      <c r="H63" s="582"/>
      <c r="I63" s="612"/>
      <c r="J63" s="135">
        <f t="shared" si="4"/>
        <v>180000000</v>
      </c>
    </row>
    <row r="64" spans="2:11" s="3" customFormat="1" ht="15.95" customHeight="1" thickBot="1">
      <c r="B64" s="594"/>
      <c r="C64" s="28" t="s">
        <v>86</v>
      </c>
      <c r="D64" s="173">
        <v>1</v>
      </c>
      <c r="E64" s="163">
        <v>120000000</v>
      </c>
      <c r="F64" s="172">
        <f>E64</f>
        <v>120000000</v>
      </c>
      <c r="G64" s="598"/>
      <c r="H64" s="582"/>
      <c r="I64" s="612"/>
      <c r="J64" s="135">
        <f t="shared" si="4"/>
        <v>120000000</v>
      </c>
      <c r="K64" s="73">
        <f>SUM(F61:F70)</f>
        <v>4235000000</v>
      </c>
    </row>
    <row r="65" spans="2:10" s="15" customFormat="1" ht="15.95" customHeight="1" thickBot="1">
      <c r="B65" s="594"/>
      <c r="C65" s="63" t="s">
        <v>88</v>
      </c>
      <c r="D65" s="173">
        <v>1</v>
      </c>
      <c r="E65" s="163">
        <v>300000000</v>
      </c>
      <c r="F65" s="174">
        <f>E65</f>
        <v>300000000</v>
      </c>
      <c r="G65" s="598"/>
      <c r="H65" s="582"/>
      <c r="I65" s="612"/>
      <c r="J65" s="135">
        <f t="shared" si="4"/>
        <v>300000000</v>
      </c>
    </row>
    <row r="66" spans="2:10" s="3" customFormat="1" ht="15.95" customHeight="1" thickBot="1">
      <c r="B66" s="594"/>
      <c r="C66" s="63" t="s">
        <v>89</v>
      </c>
      <c r="D66" s="173">
        <v>5</v>
      </c>
      <c r="E66" s="163">
        <v>75000000</v>
      </c>
      <c r="F66" s="164">
        <f>E66*D66</f>
        <v>375000000</v>
      </c>
      <c r="G66" s="598"/>
      <c r="H66" s="582"/>
      <c r="I66" s="612"/>
      <c r="J66" s="135">
        <f t="shared" si="4"/>
        <v>375000000</v>
      </c>
    </row>
    <row r="67" spans="2:10" s="3" customFormat="1" ht="15.95" customHeight="1" thickBot="1">
      <c r="B67" s="594"/>
      <c r="C67" s="63" t="s">
        <v>102</v>
      </c>
      <c r="D67" s="173">
        <v>11</v>
      </c>
      <c r="E67" s="163">
        <v>70000000</v>
      </c>
      <c r="F67" s="164">
        <f>E67*D67</f>
        <v>770000000</v>
      </c>
      <c r="G67" s="598"/>
      <c r="H67" s="582"/>
      <c r="I67" s="612"/>
      <c r="J67" s="135">
        <f t="shared" si="4"/>
        <v>770000000</v>
      </c>
    </row>
    <row r="68" spans="2:10" s="3" customFormat="1" ht="15.95" customHeight="1" thickBot="1">
      <c r="B68" s="594"/>
      <c r="C68" s="63" t="s">
        <v>90</v>
      </c>
      <c r="D68" s="173">
        <v>8</v>
      </c>
      <c r="E68" s="163">
        <v>80000000</v>
      </c>
      <c r="F68" s="164">
        <f>E68*8</f>
        <v>640000000</v>
      </c>
      <c r="G68" s="598"/>
      <c r="H68" s="582"/>
      <c r="I68" s="612"/>
      <c r="J68" s="135">
        <f t="shared" si="4"/>
        <v>640000000</v>
      </c>
    </row>
    <row r="69" spans="2:10" s="3" customFormat="1" ht="15.95" customHeight="1" thickBot="1">
      <c r="B69" s="594"/>
      <c r="C69" s="138" t="s">
        <v>122</v>
      </c>
      <c r="D69" s="173">
        <v>3</v>
      </c>
      <c r="E69" s="163">
        <v>120000000</v>
      </c>
      <c r="F69" s="164">
        <f>E69*3</f>
        <v>360000000</v>
      </c>
      <c r="G69" s="598"/>
      <c r="H69" s="582"/>
      <c r="I69" s="230"/>
      <c r="J69" s="136"/>
    </row>
    <row r="70" spans="2:10" s="3" customFormat="1" ht="49.5" customHeight="1" thickBot="1">
      <c r="B70" s="594"/>
      <c r="C70" s="144" t="s">
        <v>92</v>
      </c>
      <c r="D70" s="175">
        <v>2000</v>
      </c>
      <c r="E70" s="168">
        <v>320000</v>
      </c>
      <c r="F70" s="169">
        <f>E70*D70</f>
        <v>640000000</v>
      </c>
      <c r="G70" s="596"/>
      <c r="H70" s="583"/>
      <c r="I70" s="228" t="e">
        <f>#REF!</f>
        <v>#REF!</v>
      </c>
      <c r="J70" s="136" t="e">
        <f>F70-I70</f>
        <v>#REF!</v>
      </c>
    </row>
    <row r="71" spans="2:10" s="3" customFormat="1" ht="23.25" customHeight="1" thickBot="1">
      <c r="B71" s="594">
        <v>16</v>
      </c>
      <c r="C71" s="157" t="s">
        <v>93</v>
      </c>
      <c r="D71" s="178"/>
      <c r="E71" s="159"/>
      <c r="F71" s="179"/>
      <c r="G71" s="619">
        <f>SUM(F72:F80)</f>
        <v>1735000000</v>
      </c>
      <c r="H71" s="200"/>
      <c r="I71" s="224"/>
      <c r="J71" s="95"/>
    </row>
    <row r="72" spans="2:10" s="3" customFormat="1" ht="15.95" customHeight="1" thickBot="1">
      <c r="B72" s="594"/>
      <c r="C72" s="180" t="s">
        <v>8</v>
      </c>
      <c r="D72" s="181"/>
      <c r="E72" s="182"/>
      <c r="F72" s="164">
        <v>15000000</v>
      </c>
      <c r="G72" s="620"/>
      <c r="H72" s="197"/>
      <c r="I72" s="225" t="e">
        <f>#REF!</f>
        <v>#REF!</v>
      </c>
      <c r="J72" s="93" t="e">
        <f t="shared" ref="J72:J78" si="5">F72-I72</f>
        <v>#REF!</v>
      </c>
    </row>
    <row r="73" spans="2:10" s="3" customFormat="1" ht="15.95" customHeight="1" thickBot="1">
      <c r="B73" s="594"/>
      <c r="C73" s="180" t="s">
        <v>53</v>
      </c>
      <c r="D73" s="181"/>
      <c r="E73" s="182"/>
      <c r="F73" s="164">
        <v>150000000</v>
      </c>
      <c r="G73" s="620"/>
      <c r="H73" s="197"/>
      <c r="I73" s="225" t="e">
        <f>#REF!</f>
        <v>#REF!</v>
      </c>
      <c r="J73" s="93" t="e">
        <f t="shared" si="5"/>
        <v>#REF!</v>
      </c>
    </row>
    <row r="74" spans="2:10" s="3" customFormat="1" ht="15.95" customHeight="1" thickBot="1">
      <c r="B74" s="594"/>
      <c r="C74" s="180" t="s">
        <v>7</v>
      </c>
      <c r="D74" s="181"/>
      <c r="E74" s="182"/>
      <c r="F74" s="164">
        <v>120000000</v>
      </c>
      <c r="G74" s="620"/>
      <c r="H74" s="197"/>
      <c r="I74" s="225" t="e">
        <f>#REF!</f>
        <v>#REF!</v>
      </c>
      <c r="J74" s="93" t="e">
        <f t="shared" si="5"/>
        <v>#REF!</v>
      </c>
    </row>
    <row r="75" spans="2:10" s="3" customFormat="1" ht="15.95" customHeight="1" thickBot="1">
      <c r="B75" s="594"/>
      <c r="C75" s="180" t="s">
        <v>18</v>
      </c>
      <c r="D75" s="181"/>
      <c r="E75" s="182"/>
      <c r="F75" s="164">
        <v>350000000</v>
      </c>
      <c r="G75" s="620"/>
      <c r="H75" s="197">
        <v>1020403107</v>
      </c>
      <c r="I75" s="225" t="e">
        <f>#REF!</f>
        <v>#REF!</v>
      </c>
      <c r="J75" s="93" t="e">
        <f t="shared" si="5"/>
        <v>#REF!</v>
      </c>
    </row>
    <row r="76" spans="2:10" s="3" customFormat="1" ht="15.95" customHeight="1" thickBot="1">
      <c r="B76" s="594"/>
      <c r="C76" s="180" t="s">
        <v>19</v>
      </c>
      <c r="D76" s="181"/>
      <c r="E76" s="182"/>
      <c r="F76" s="164">
        <v>60000000</v>
      </c>
      <c r="G76" s="620"/>
      <c r="H76" s="197"/>
      <c r="I76" s="225" t="e">
        <f>#REF!</f>
        <v>#REF!</v>
      </c>
      <c r="J76" s="93" t="e">
        <f t="shared" si="5"/>
        <v>#REF!</v>
      </c>
    </row>
    <row r="77" spans="2:10" s="3" customFormat="1" ht="15.95" customHeight="1" thickBot="1">
      <c r="B77" s="594"/>
      <c r="C77" s="180" t="s">
        <v>6</v>
      </c>
      <c r="D77" s="181"/>
      <c r="E77" s="182"/>
      <c r="F77" s="164">
        <v>250000000</v>
      </c>
      <c r="G77" s="620"/>
      <c r="H77" s="197"/>
      <c r="I77" s="225" t="e">
        <f>#REF!</f>
        <v>#REF!</v>
      </c>
      <c r="J77" s="93" t="e">
        <f t="shared" si="5"/>
        <v>#REF!</v>
      </c>
    </row>
    <row r="78" spans="2:10" s="3" customFormat="1" ht="15.95" customHeight="1" thickBot="1">
      <c r="B78" s="594"/>
      <c r="C78" s="180" t="s">
        <v>78</v>
      </c>
      <c r="D78" s="173"/>
      <c r="E78" s="190"/>
      <c r="F78" s="164">
        <v>140000000</v>
      </c>
      <c r="G78" s="620"/>
      <c r="H78" s="197"/>
      <c r="I78" s="225" t="e">
        <f>#REF!</f>
        <v>#REF!</v>
      </c>
      <c r="J78" s="93" t="e">
        <f t="shared" si="5"/>
        <v>#REF!</v>
      </c>
    </row>
    <row r="79" spans="2:10" s="3" customFormat="1" ht="15.95" customHeight="1" thickBot="1">
      <c r="B79" s="594"/>
      <c r="C79" s="188" t="s">
        <v>130</v>
      </c>
      <c r="D79" s="191">
        <v>2</v>
      </c>
      <c r="E79" s="192">
        <f>200000000</f>
        <v>200000000</v>
      </c>
      <c r="F79" s="189">
        <f>E79*D79</f>
        <v>400000000</v>
      </c>
      <c r="G79" s="620"/>
      <c r="H79" s="197"/>
      <c r="I79" s="230"/>
      <c r="J79" s="93"/>
    </row>
    <row r="80" spans="2:10" s="3" customFormat="1" ht="15.95" customHeight="1" thickBot="1">
      <c r="B80" s="594"/>
      <c r="C80" s="183" t="s">
        <v>12</v>
      </c>
      <c r="D80" s="184"/>
      <c r="E80" s="185"/>
      <c r="F80" s="186">
        <v>250000000</v>
      </c>
      <c r="G80" s="621"/>
      <c r="H80" s="199"/>
      <c r="I80" s="228" t="e">
        <f>#REF!</f>
        <v>#REF!</v>
      </c>
      <c r="J80" s="93" t="e">
        <f>F80-I80</f>
        <v>#REF!</v>
      </c>
    </row>
    <row r="81" spans="2:14" s="3" customFormat="1" ht="23.25" customHeight="1" thickBot="1">
      <c r="B81" s="597">
        <v>17</v>
      </c>
      <c r="C81" s="36" t="s">
        <v>31</v>
      </c>
      <c r="D81" s="45"/>
      <c r="E81" s="46"/>
      <c r="F81" s="111"/>
      <c r="G81" s="595">
        <f>SUM(F82:F94)</f>
        <v>4740000000</v>
      </c>
      <c r="H81" s="200"/>
      <c r="I81" s="614" t="e">
        <f>#REF!</f>
        <v>#REF!</v>
      </c>
      <c r="J81" s="95"/>
    </row>
    <row r="82" spans="2:14" s="3" customFormat="1" ht="15" customHeight="1" thickBot="1">
      <c r="B82" s="597"/>
      <c r="C82" s="63" t="s">
        <v>8</v>
      </c>
      <c r="D82" s="9"/>
      <c r="E82" s="12"/>
      <c r="F82" s="106">
        <v>30000000</v>
      </c>
      <c r="G82" s="598"/>
      <c r="H82" s="197"/>
      <c r="I82" s="612"/>
      <c r="J82" s="93"/>
      <c r="K82" s="11"/>
    </row>
    <row r="83" spans="2:14" s="3" customFormat="1" ht="15" customHeight="1" thickBot="1">
      <c r="B83" s="597"/>
      <c r="C83" s="63" t="s">
        <v>7</v>
      </c>
      <c r="D83" s="9"/>
      <c r="E83" s="12"/>
      <c r="F83" s="106">
        <v>200000000</v>
      </c>
      <c r="G83" s="598"/>
      <c r="H83" s="197"/>
      <c r="I83" s="612"/>
      <c r="J83" s="93">
        <f t="shared" ref="J83:J94" si="6">F83-I83</f>
        <v>200000000</v>
      </c>
    </row>
    <row r="84" spans="2:14" s="3" customFormat="1" ht="15" customHeight="1" thickBot="1">
      <c r="B84" s="597"/>
      <c r="C84" s="63" t="s">
        <v>18</v>
      </c>
      <c r="D84" s="9"/>
      <c r="E84" s="12"/>
      <c r="F84" s="106">
        <v>600000000</v>
      </c>
      <c r="G84" s="598"/>
      <c r="H84" s="197"/>
      <c r="I84" s="612"/>
      <c r="J84" s="93">
        <f t="shared" si="6"/>
        <v>600000000</v>
      </c>
    </row>
    <row r="85" spans="2:14" s="3" customFormat="1" ht="15" customHeight="1" thickBot="1">
      <c r="B85" s="597"/>
      <c r="C85" s="10" t="s">
        <v>19</v>
      </c>
      <c r="D85" s="75"/>
      <c r="E85" s="16"/>
      <c r="F85" s="112">
        <v>200000000</v>
      </c>
      <c r="G85" s="598"/>
      <c r="H85" s="197"/>
      <c r="I85" s="612"/>
      <c r="J85" s="93">
        <f t="shared" si="6"/>
        <v>200000000</v>
      </c>
    </row>
    <row r="86" spans="2:14" s="3" customFormat="1" ht="15" customHeight="1" thickBot="1">
      <c r="B86" s="597"/>
      <c r="C86" s="10" t="s">
        <v>54</v>
      </c>
      <c r="D86" s="75"/>
      <c r="E86" s="16"/>
      <c r="F86" s="112">
        <v>200000000</v>
      </c>
      <c r="G86" s="598"/>
      <c r="H86" s="197"/>
      <c r="I86" s="612"/>
      <c r="J86" s="93">
        <f t="shared" si="6"/>
        <v>200000000</v>
      </c>
    </row>
    <row r="87" spans="2:14" s="3" customFormat="1" ht="15" customHeight="1" thickBot="1">
      <c r="B87" s="597"/>
      <c r="C87" s="63" t="s">
        <v>6</v>
      </c>
      <c r="D87" s="9"/>
      <c r="E87" s="12"/>
      <c r="F87" s="106">
        <v>500000000</v>
      </c>
      <c r="G87" s="598"/>
      <c r="H87" s="207">
        <v>6059790066</v>
      </c>
      <c r="I87" s="612"/>
      <c r="J87" s="93">
        <f t="shared" si="6"/>
        <v>500000000</v>
      </c>
    </row>
    <row r="88" spans="2:14" s="3" customFormat="1" ht="15" customHeight="1" thickBot="1">
      <c r="B88" s="597"/>
      <c r="C88" s="20" t="s">
        <v>21</v>
      </c>
      <c r="D88" s="22"/>
      <c r="E88" s="14"/>
      <c r="F88" s="121">
        <v>300000000</v>
      </c>
      <c r="G88" s="598"/>
      <c r="H88" s="197"/>
      <c r="I88" s="612"/>
      <c r="J88" s="93">
        <f t="shared" si="6"/>
        <v>300000000</v>
      </c>
      <c r="N88" s="11"/>
    </row>
    <row r="89" spans="2:14" s="3" customFormat="1" ht="15" customHeight="1" thickBot="1">
      <c r="B89" s="597"/>
      <c r="C89" s="20" t="s">
        <v>51</v>
      </c>
      <c r="D89" s="22"/>
      <c r="E89" s="14"/>
      <c r="F89" s="121">
        <v>350000000</v>
      </c>
      <c r="G89" s="598"/>
      <c r="H89" s="197"/>
      <c r="I89" s="612"/>
      <c r="J89" s="93">
        <f t="shared" si="6"/>
        <v>350000000</v>
      </c>
    </row>
    <row r="90" spans="2:14" s="3" customFormat="1" ht="15" customHeight="1" thickBot="1">
      <c r="B90" s="597"/>
      <c r="C90" s="63" t="s">
        <v>22</v>
      </c>
      <c r="D90" s="21"/>
      <c r="E90" s="12"/>
      <c r="F90" s="106">
        <v>280000000</v>
      </c>
      <c r="G90" s="598"/>
      <c r="H90" s="197"/>
      <c r="I90" s="612"/>
      <c r="J90" s="93">
        <f t="shared" si="6"/>
        <v>280000000</v>
      </c>
    </row>
    <row r="91" spans="2:14" s="3" customFormat="1" ht="15" customHeight="1" thickBot="1">
      <c r="B91" s="597"/>
      <c r="C91" s="63" t="s">
        <v>23</v>
      </c>
      <c r="D91" s="21">
        <v>2</v>
      </c>
      <c r="E91" s="12">
        <v>350000000</v>
      </c>
      <c r="F91" s="106">
        <f>E91*D91</f>
        <v>700000000</v>
      </c>
      <c r="G91" s="598"/>
      <c r="H91" s="197"/>
      <c r="I91" s="612"/>
      <c r="J91" s="93">
        <f t="shared" si="6"/>
        <v>700000000</v>
      </c>
    </row>
    <row r="92" spans="2:14" s="15" customFormat="1" ht="15" customHeight="1" thickBot="1">
      <c r="B92" s="597"/>
      <c r="C92" s="63" t="s">
        <v>103</v>
      </c>
      <c r="D92" s="21"/>
      <c r="E92" s="12"/>
      <c r="F92" s="106">
        <v>280000000</v>
      </c>
      <c r="G92" s="598"/>
      <c r="H92" s="197"/>
      <c r="I92" s="612"/>
      <c r="J92" s="93">
        <f t="shared" si="6"/>
        <v>280000000</v>
      </c>
    </row>
    <row r="93" spans="2:14" s="15" customFormat="1" ht="15" customHeight="1" thickBot="1">
      <c r="B93" s="597"/>
      <c r="C93" s="20" t="s">
        <v>68</v>
      </c>
      <c r="D93" s="22">
        <v>100</v>
      </c>
      <c r="E93" s="14">
        <v>3000000</v>
      </c>
      <c r="F93" s="121">
        <f>E93*D93</f>
        <v>300000000</v>
      </c>
      <c r="G93" s="598"/>
      <c r="H93" s="197"/>
      <c r="I93" s="612"/>
      <c r="J93" s="93">
        <f t="shared" si="6"/>
        <v>300000000</v>
      </c>
    </row>
    <row r="94" spans="2:14" s="15" customFormat="1" ht="15" customHeight="1" thickBot="1">
      <c r="B94" s="597"/>
      <c r="C94" s="62" t="s">
        <v>131</v>
      </c>
      <c r="D94" s="38"/>
      <c r="E94" s="81"/>
      <c r="F94" s="110">
        <v>800000000</v>
      </c>
      <c r="G94" s="596"/>
      <c r="H94" s="199"/>
      <c r="I94" s="613"/>
      <c r="J94" s="133">
        <f t="shared" si="6"/>
        <v>800000000</v>
      </c>
    </row>
    <row r="95" spans="2:14" s="3" customFormat="1" ht="19.5" customHeight="1" thickBot="1">
      <c r="B95" s="594">
        <v>18</v>
      </c>
      <c r="C95" s="61" t="s">
        <v>57</v>
      </c>
      <c r="D95" s="49"/>
      <c r="E95" s="46"/>
      <c r="F95" s="111"/>
      <c r="G95" s="616">
        <f>SUM(F95:F97)</f>
        <v>7800000000</v>
      </c>
      <c r="H95" s="579">
        <v>6686900000</v>
      </c>
      <c r="I95" s="224"/>
      <c r="J95" s="599" t="e">
        <f>K96-K97</f>
        <v>#REF!</v>
      </c>
      <c r="K95" s="76"/>
    </row>
    <row r="96" spans="2:14" s="3" customFormat="1" ht="15.95" customHeight="1" thickBot="1">
      <c r="B96" s="594"/>
      <c r="C96" s="63" t="s">
        <v>47</v>
      </c>
      <c r="D96" s="13"/>
      <c r="E96" s="12"/>
      <c r="F96" s="106">
        <v>600000000</v>
      </c>
      <c r="G96" s="617"/>
      <c r="H96" s="580"/>
      <c r="I96" s="225"/>
      <c r="J96" s="600"/>
      <c r="K96" s="73">
        <f>SUM(F96:F97)</f>
        <v>7800000000</v>
      </c>
    </row>
    <row r="97" spans="2:14" s="3" customFormat="1" ht="15.95" customHeight="1" thickBot="1">
      <c r="B97" s="594"/>
      <c r="C97" s="62" t="s">
        <v>13</v>
      </c>
      <c r="D97" s="51"/>
      <c r="E97" s="39"/>
      <c r="F97" s="110">
        <v>7200000000</v>
      </c>
      <c r="G97" s="618"/>
      <c r="H97" s="581"/>
      <c r="I97" s="228" t="e">
        <f>#REF!</f>
        <v>#REF!</v>
      </c>
      <c r="J97" s="601"/>
      <c r="K97" s="73" t="e">
        <f>SUM(I96:I97)</f>
        <v>#REF!</v>
      </c>
    </row>
    <row r="98" spans="2:14" s="3" customFormat="1" ht="18.75" customHeight="1" thickBot="1">
      <c r="B98" s="594">
        <v>19</v>
      </c>
      <c r="C98" s="61" t="s">
        <v>25</v>
      </c>
      <c r="D98" s="50"/>
      <c r="E98" s="47"/>
      <c r="F98" s="113"/>
      <c r="G98" s="595">
        <f>F99</f>
        <v>4000000000</v>
      </c>
      <c r="H98" s="208"/>
      <c r="I98" s="614" t="e">
        <f>#REF!</f>
        <v>#REF!</v>
      </c>
      <c r="J98" s="599" t="e">
        <f>F99-I98</f>
        <v>#REF!</v>
      </c>
      <c r="N98" s="57"/>
    </row>
    <row r="99" spans="2:14" s="3" customFormat="1" ht="54.75" customHeight="1" thickBot="1">
      <c r="B99" s="594"/>
      <c r="C99" s="66" t="s">
        <v>114</v>
      </c>
      <c r="D99" s="51" t="s">
        <v>9</v>
      </c>
      <c r="E99" s="81">
        <f>800000000</f>
        <v>800000000</v>
      </c>
      <c r="F99" s="114">
        <f>E99*5</f>
        <v>4000000000</v>
      </c>
      <c r="G99" s="596"/>
      <c r="H99" s="209">
        <v>3377445362</v>
      </c>
      <c r="I99" s="613"/>
      <c r="J99" s="601"/>
    </row>
    <row r="100" spans="2:14" s="15" customFormat="1" ht="28.5" customHeight="1" thickBot="1">
      <c r="B100" s="132" t="s">
        <v>0</v>
      </c>
      <c r="C100" s="96" t="s">
        <v>1</v>
      </c>
      <c r="D100" s="130" t="s">
        <v>5</v>
      </c>
      <c r="E100" s="97" t="s">
        <v>2</v>
      </c>
      <c r="F100" s="97" t="s">
        <v>10</v>
      </c>
      <c r="G100" s="97" t="s">
        <v>3</v>
      </c>
      <c r="H100" s="204" t="s">
        <v>136</v>
      </c>
      <c r="I100" s="223" t="s">
        <v>115</v>
      </c>
      <c r="J100" s="98" t="s">
        <v>116</v>
      </c>
    </row>
    <row r="101" spans="2:14" s="3" customFormat="1" ht="20.25" customHeight="1">
      <c r="B101" s="584">
        <v>20</v>
      </c>
      <c r="C101" s="61" t="s">
        <v>98</v>
      </c>
      <c r="D101" s="44"/>
      <c r="E101" s="77"/>
      <c r="F101" s="115"/>
      <c r="G101" s="595">
        <f>SUM(F104:F109)</f>
        <v>20120000000</v>
      </c>
      <c r="H101" s="210"/>
      <c r="I101" s="224"/>
      <c r="J101" s="599">
        <f>K105-K106</f>
        <v>16820000000</v>
      </c>
    </row>
    <row r="102" spans="2:14" s="3" customFormat="1" ht="13.5" customHeight="1">
      <c r="B102" s="585"/>
      <c r="C102" s="63" t="s">
        <v>109</v>
      </c>
      <c r="D102" s="25"/>
      <c r="E102" s="31"/>
      <c r="F102" s="116"/>
      <c r="G102" s="598"/>
      <c r="H102" s="201"/>
      <c r="I102" s="225"/>
      <c r="J102" s="600"/>
    </row>
    <row r="103" spans="2:14" s="3" customFormat="1" ht="12.75" customHeight="1">
      <c r="B103" s="585"/>
      <c r="C103" s="233" t="s">
        <v>125</v>
      </c>
      <c r="D103" s="150">
        <v>1</v>
      </c>
      <c r="E103" s="87">
        <v>150000000</v>
      </c>
      <c r="F103" s="117">
        <f>E103*D103</f>
        <v>150000000</v>
      </c>
      <c r="G103" s="598"/>
      <c r="H103" s="201"/>
      <c r="I103" s="225"/>
      <c r="J103" s="600"/>
    </row>
    <row r="104" spans="2:14" s="3" customFormat="1" ht="15" customHeight="1">
      <c r="B104" s="585"/>
      <c r="C104" s="233" t="s">
        <v>110</v>
      </c>
      <c r="D104" s="150">
        <v>34</v>
      </c>
      <c r="E104" s="88">
        <v>70000000</v>
      </c>
      <c r="F104" s="118">
        <f>E104*D104</f>
        <v>2380000000</v>
      </c>
      <c r="G104" s="598"/>
      <c r="H104" s="201"/>
      <c r="I104" s="225">
        <f>1200000000</f>
        <v>1200000000</v>
      </c>
      <c r="J104" s="600"/>
    </row>
    <row r="105" spans="2:14" s="3" customFormat="1" ht="15" customHeight="1">
      <c r="B105" s="585"/>
      <c r="C105" s="233" t="s">
        <v>132</v>
      </c>
      <c r="D105" s="150">
        <v>34</v>
      </c>
      <c r="E105" s="88">
        <f>40000000</f>
        <v>40000000</v>
      </c>
      <c r="F105" s="118">
        <f>E105*D105*3</f>
        <v>4080000000</v>
      </c>
      <c r="G105" s="598"/>
      <c r="H105" s="201">
        <v>14812010000</v>
      </c>
      <c r="I105" s="225"/>
      <c r="J105" s="600"/>
      <c r="K105" s="73">
        <f>SUM(F104:F109)</f>
        <v>20120000000</v>
      </c>
    </row>
    <row r="106" spans="2:14" s="3" customFormat="1" ht="15" customHeight="1">
      <c r="B106" s="585"/>
      <c r="C106" s="234" t="s">
        <v>133</v>
      </c>
      <c r="D106" s="150">
        <v>34</v>
      </c>
      <c r="E106" s="58">
        <v>30000000</v>
      </c>
      <c r="F106" s="118">
        <f>E106*D106*12</f>
        <v>12240000000</v>
      </c>
      <c r="G106" s="598"/>
      <c r="H106" s="201"/>
      <c r="I106" s="225">
        <f>30*10*7000000</f>
        <v>2100000000</v>
      </c>
      <c r="J106" s="600"/>
      <c r="K106" s="73">
        <f>SUM(I102:I109)</f>
        <v>3300000000</v>
      </c>
    </row>
    <row r="107" spans="2:14" s="3" customFormat="1" ht="15" customHeight="1">
      <c r="B107" s="585"/>
      <c r="C107" s="234" t="s">
        <v>123</v>
      </c>
      <c r="D107" s="150">
        <v>34</v>
      </c>
      <c r="E107" s="58">
        <v>30000000</v>
      </c>
      <c r="F107" s="118">
        <f>E107*D107</f>
        <v>1020000000</v>
      </c>
      <c r="G107" s="598"/>
      <c r="H107" s="201"/>
      <c r="I107" s="225"/>
      <c r="J107" s="600"/>
    </row>
    <row r="108" spans="2:14" s="3" customFormat="1" ht="15" customHeight="1">
      <c r="B108" s="585"/>
      <c r="C108" s="235" t="s">
        <v>111</v>
      </c>
      <c r="D108" s="150">
        <v>1</v>
      </c>
      <c r="E108" s="58">
        <v>200000000</v>
      </c>
      <c r="F108" s="118">
        <f t="shared" ref="F108:F115" si="7">E108*D108</f>
        <v>200000000</v>
      </c>
      <c r="G108" s="598"/>
      <c r="H108" s="201"/>
      <c r="I108" s="225"/>
      <c r="J108" s="600"/>
    </row>
    <row r="109" spans="2:14" s="3" customFormat="1" ht="15" customHeight="1" thickBot="1">
      <c r="B109" s="586"/>
      <c r="C109" s="234" t="s">
        <v>112</v>
      </c>
      <c r="D109" s="150">
        <v>1</v>
      </c>
      <c r="E109" s="58">
        <v>200000000</v>
      </c>
      <c r="F109" s="118">
        <f t="shared" si="7"/>
        <v>200000000</v>
      </c>
      <c r="G109" s="615"/>
      <c r="H109" s="201"/>
      <c r="I109" s="228"/>
      <c r="J109" s="601"/>
    </row>
    <row r="110" spans="2:14" s="3" customFormat="1" ht="36" customHeight="1" thickBot="1">
      <c r="B110" s="221">
        <v>21</v>
      </c>
      <c r="C110" s="187" t="s">
        <v>144</v>
      </c>
      <c r="D110" s="153"/>
      <c r="E110" s="59"/>
      <c r="F110" s="119"/>
      <c r="G110" s="220"/>
      <c r="H110" s="203">
        <v>5578359636</v>
      </c>
      <c r="I110" s="224" t="e">
        <f>#REF!</f>
        <v>#REF!</v>
      </c>
      <c r="J110" s="95" t="e">
        <f>#REF!-I110</f>
        <v>#REF!</v>
      </c>
    </row>
    <row r="111" spans="2:14" s="3" customFormat="1" ht="15.95" customHeight="1" thickBot="1">
      <c r="B111" s="584">
        <v>22</v>
      </c>
      <c r="C111" s="68" t="s">
        <v>139</v>
      </c>
      <c r="D111" s="154">
        <v>1</v>
      </c>
      <c r="E111" s="79">
        <v>1400000000</v>
      </c>
      <c r="F111" s="120">
        <f t="shared" si="7"/>
        <v>1400000000</v>
      </c>
      <c r="G111" s="177">
        <f>F111</f>
        <v>1400000000</v>
      </c>
      <c r="H111" s="203">
        <v>2900000000</v>
      </c>
      <c r="I111" s="229" t="e">
        <f>#REF!</f>
        <v>#REF!</v>
      </c>
      <c r="J111" s="92" t="e">
        <f>F111-I111</f>
        <v>#REF!</v>
      </c>
    </row>
    <row r="112" spans="2:14" s="3" customFormat="1" ht="17.25" customHeight="1" thickBot="1">
      <c r="B112" s="585"/>
      <c r="C112" s="68" t="s">
        <v>141</v>
      </c>
      <c r="D112" s="154">
        <v>10</v>
      </c>
      <c r="E112" s="79">
        <v>1000000000</v>
      </c>
      <c r="F112" s="143">
        <f>E112*D112</f>
        <v>10000000000</v>
      </c>
      <c r="G112" s="587">
        <f>SUM(F112:F115)</f>
        <v>19100000000</v>
      </c>
      <c r="H112" s="201">
        <v>1150000000</v>
      </c>
      <c r="I112" s="229" t="e">
        <f>#REF!</f>
        <v>#REF!</v>
      </c>
      <c r="J112" s="92" t="e">
        <f>F112-I112</f>
        <v>#REF!</v>
      </c>
    </row>
    <row r="113" spans="2:11" s="3" customFormat="1" ht="15.95" customHeight="1" thickBot="1">
      <c r="B113" s="585"/>
      <c r="C113" s="67" t="s">
        <v>140</v>
      </c>
      <c r="D113" s="153">
        <v>34</v>
      </c>
      <c r="E113" s="141">
        <v>150000000</v>
      </c>
      <c r="F113" s="142">
        <f>E113*D113</f>
        <v>5100000000</v>
      </c>
      <c r="G113" s="588"/>
      <c r="H113" s="201">
        <v>4360000000</v>
      </c>
      <c r="I113" s="229"/>
      <c r="J113" s="92"/>
    </row>
    <row r="114" spans="2:11" s="3" customFormat="1" ht="15.95" customHeight="1" thickBot="1">
      <c r="B114" s="585"/>
      <c r="C114" s="67" t="s">
        <v>143</v>
      </c>
      <c r="D114" s="153"/>
      <c r="E114" s="141"/>
      <c r="F114" s="142"/>
      <c r="G114" s="588"/>
      <c r="H114" s="239">
        <v>1150000000</v>
      </c>
      <c r="I114" s="229"/>
      <c r="J114" s="92"/>
    </row>
    <row r="115" spans="2:11" s="3" customFormat="1" ht="15.95" customHeight="1" thickBot="1">
      <c r="B115" s="586"/>
      <c r="C115" s="222" t="s">
        <v>142</v>
      </c>
      <c r="D115" s="155">
        <v>1</v>
      </c>
      <c r="E115" s="80">
        <v>4000000000</v>
      </c>
      <c r="F115" s="140">
        <f t="shared" si="7"/>
        <v>4000000000</v>
      </c>
      <c r="G115" s="589"/>
      <c r="H115" s="209">
        <v>1347000000</v>
      </c>
      <c r="I115" s="229"/>
      <c r="J115" s="92">
        <f>F115-I115</f>
        <v>4000000000</v>
      </c>
    </row>
    <row r="116" spans="2:11" s="3" customFormat="1" ht="23.25" customHeight="1" thickBot="1">
      <c r="B116" s="86">
        <v>23</v>
      </c>
      <c r="C116" s="53" t="s">
        <v>99</v>
      </c>
      <c r="D116" s="152"/>
      <c r="E116" s="43"/>
      <c r="F116" s="137">
        <v>2500000000</v>
      </c>
      <c r="G116" s="129">
        <f>F116</f>
        <v>2500000000</v>
      </c>
      <c r="H116" s="211">
        <v>2484000000</v>
      </c>
      <c r="I116" s="229" t="e">
        <f>#REF!</f>
        <v>#REF!</v>
      </c>
      <c r="J116" s="92" t="e">
        <f>F116-I116</f>
        <v>#REF!</v>
      </c>
    </row>
    <row r="117" spans="2:11" s="3" customFormat="1" ht="18.75" customHeight="1" thickBot="1">
      <c r="B117" s="590" t="s">
        <v>138</v>
      </c>
      <c r="C117" s="36" t="s">
        <v>14</v>
      </c>
      <c r="D117" s="44"/>
      <c r="E117" s="48"/>
      <c r="F117" s="104"/>
      <c r="G117" s="591">
        <f>SUM(F118:F125)</f>
        <v>6300000000</v>
      </c>
      <c r="H117" s="200"/>
      <c r="I117" s="224"/>
      <c r="J117" s="599" t="e">
        <f>K121-K122</f>
        <v>#REF!</v>
      </c>
    </row>
    <row r="118" spans="2:11" s="3" customFormat="1" ht="15" customHeight="1" thickBot="1">
      <c r="B118" s="590"/>
      <c r="C118" s="20" t="s">
        <v>16</v>
      </c>
      <c r="D118" s="25" t="s">
        <v>104</v>
      </c>
      <c r="E118" s="31">
        <v>40000000</v>
      </c>
      <c r="F118" s="106">
        <f>E118*20</f>
        <v>800000000</v>
      </c>
      <c r="G118" s="592"/>
      <c r="H118" s="197"/>
      <c r="I118" s="225"/>
      <c r="J118" s="600"/>
    </row>
    <row r="119" spans="2:11" s="3" customFormat="1" ht="15" customHeight="1" thickBot="1">
      <c r="B119" s="590"/>
      <c r="C119" s="69" t="s">
        <v>45</v>
      </c>
      <c r="D119" s="602" t="s">
        <v>119</v>
      </c>
      <c r="E119" s="605">
        <v>55000000</v>
      </c>
      <c r="F119" s="608">
        <f>E119*100</f>
        <v>5500000000</v>
      </c>
      <c r="G119" s="592"/>
      <c r="H119" s="197"/>
      <c r="I119" s="611" t="e">
        <f>#REF!</f>
        <v>#REF!</v>
      </c>
      <c r="J119" s="600"/>
    </row>
    <row r="120" spans="2:11" s="3" customFormat="1" ht="15" customHeight="1" thickBot="1">
      <c r="B120" s="590"/>
      <c r="C120" s="69" t="s">
        <v>69</v>
      </c>
      <c r="D120" s="603"/>
      <c r="E120" s="606"/>
      <c r="F120" s="609"/>
      <c r="G120" s="592"/>
      <c r="H120" s="197">
        <v>5428300000</v>
      </c>
      <c r="I120" s="612"/>
      <c r="J120" s="600"/>
    </row>
    <row r="121" spans="2:11" s="3" customFormat="1" ht="15" customHeight="1" thickBot="1">
      <c r="B121" s="590"/>
      <c r="C121" s="69" t="s">
        <v>41</v>
      </c>
      <c r="D121" s="603"/>
      <c r="E121" s="606"/>
      <c r="F121" s="609"/>
      <c r="G121" s="592"/>
      <c r="H121" s="197"/>
      <c r="I121" s="612"/>
      <c r="J121" s="600"/>
      <c r="K121" s="73">
        <f>F118+F119</f>
        <v>6300000000</v>
      </c>
    </row>
    <row r="122" spans="2:11" s="3" customFormat="1" ht="15" customHeight="1" thickBot="1">
      <c r="B122" s="590"/>
      <c r="C122" s="20" t="s">
        <v>42</v>
      </c>
      <c r="D122" s="603"/>
      <c r="E122" s="606"/>
      <c r="F122" s="609"/>
      <c r="G122" s="592"/>
      <c r="H122" s="197"/>
      <c r="I122" s="612"/>
      <c r="J122" s="600"/>
      <c r="K122" s="73" t="e">
        <f>SUM(I117:I125)</f>
        <v>#REF!</v>
      </c>
    </row>
    <row r="123" spans="2:11" s="3" customFormat="1" ht="15" customHeight="1" thickBot="1">
      <c r="B123" s="590"/>
      <c r="C123" s="20" t="s">
        <v>43</v>
      </c>
      <c r="D123" s="603"/>
      <c r="E123" s="606"/>
      <c r="F123" s="609"/>
      <c r="G123" s="592"/>
      <c r="H123" s="197"/>
      <c r="I123" s="612"/>
      <c r="J123" s="600"/>
    </row>
    <row r="124" spans="2:11" s="3" customFormat="1" ht="15" customHeight="1" thickBot="1">
      <c r="B124" s="590"/>
      <c r="C124" s="20" t="s">
        <v>67</v>
      </c>
      <c r="D124" s="603"/>
      <c r="E124" s="606"/>
      <c r="F124" s="609"/>
      <c r="G124" s="592"/>
      <c r="H124" s="197"/>
      <c r="I124" s="612"/>
      <c r="J124" s="600"/>
    </row>
    <row r="125" spans="2:11" s="3" customFormat="1" ht="15" customHeight="1" thickBot="1">
      <c r="B125" s="590"/>
      <c r="C125" s="62" t="s">
        <v>44</v>
      </c>
      <c r="D125" s="604"/>
      <c r="E125" s="607"/>
      <c r="F125" s="610"/>
      <c r="G125" s="593"/>
      <c r="H125" s="199"/>
      <c r="I125" s="613"/>
      <c r="J125" s="601"/>
    </row>
    <row r="126" spans="2:11" s="2" customFormat="1" ht="24" customHeight="1" thickBot="1">
      <c r="B126" s="17"/>
      <c r="C126" s="70" t="s">
        <v>4</v>
      </c>
      <c r="D126" s="18"/>
      <c r="E126" s="35"/>
      <c r="F126" s="19"/>
      <c r="G126" s="156">
        <f>SUM(G3:G125)</f>
        <v>139430000000</v>
      </c>
      <c r="H126" s="204">
        <f>SUM(H3:H125)</f>
        <v>106979261372</v>
      </c>
      <c r="I126" s="231" t="e">
        <f>SUM(I3:I125)</f>
        <v>#REF!</v>
      </c>
      <c r="J126" s="78" t="e">
        <f>SUM(J3:J125)</f>
        <v>#REF!</v>
      </c>
      <c r="K126" s="202"/>
    </row>
    <row r="127" spans="2:11" s="1" customFormat="1" ht="23.25">
      <c r="D127" s="23"/>
      <c r="E127" s="26"/>
      <c r="F127" s="5"/>
      <c r="G127" s="3"/>
      <c r="H127" s="212"/>
      <c r="I127" s="71"/>
      <c r="J127" s="71"/>
    </row>
    <row r="128" spans="2:11" s="1" customFormat="1" ht="19.5">
      <c r="D128" s="23"/>
      <c r="E128" s="26"/>
      <c r="F128" s="577"/>
      <c r="G128" s="577"/>
      <c r="H128" s="577"/>
      <c r="I128" s="71"/>
      <c r="J128" s="71"/>
    </row>
    <row r="129" spans="4:10" s="1" customFormat="1" ht="19.5">
      <c r="D129" s="23"/>
      <c r="E129" s="26"/>
      <c r="F129" s="578"/>
      <c r="G129" s="578"/>
      <c r="H129" s="578"/>
      <c r="I129" s="131" t="e">
        <f>40000000000-I126</f>
        <v>#REF!</v>
      </c>
      <c r="J129" s="71"/>
    </row>
    <row r="130" spans="4:10" s="1" customFormat="1" ht="23.25">
      <c r="D130" s="23"/>
      <c r="E130" s="26"/>
      <c r="F130" s="5"/>
      <c r="G130" s="3"/>
      <c r="H130" s="212"/>
      <c r="I130" s="71"/>
      <c r="J130" s="71" t="s">
        <v>117</v>
      </c>
    </row>
    <row r="131" spans="4:10" s="1" customFormat="1" ht="23.25">
      <c r="D131" s="23"/>
      <c r="E131" s="26"/>
      <c r="F131" s="5"/>
      <c r="G131" s="3"/>
      <c r="H131" s="212"/>
      <c r="I131" s="71"/>
      <c r="J131" s="71"/>
    </row>
    <row r="132" spans="4:10" s="1" customFormat="1" ht="23.25">
      <c r="D132" s="23"/>
      <c r="E132" s="26"/>
      <c r="F132" s="5"/>
      <c r="G132" s="3"/>
      <c r="H132" s="212"/>
      <c r="I132" s="71"/>
      <c r="J132" s="71"/>
    </row>
    <row r="133" spans="4:10" s="1" customFormat="1" ht="23.25">
      <c r="D133" s="23"/>
      <c r="E133" s="26"/>
      <c r="F133" s="6"/>
      <c r="G133" s="11"/>
      <c r="H133" s="213"/>
      <c r="I133" s="71"/>
      <c r="J133" s="71"/>
    </row>
    <row r="134" spans="4:10" s="1" customFormat="1" ht="23.25">
      <c r="D134" s="23"/>
      <c r="E134" s="26"/>
      <c r="F134" s="6"/>
      <c r="G134" s="3"/>
      <c r="H134" s="213"/>
      <c r="I134" s="71"/>
      <c r="J134" s="71"/>
    </row>
    <row r="135" spans="4:10" s="1" customFormat="1" ht="23.25">
      <c r="D135" s="23"/>
      <c r="E135" s="26"/>
      <c r="F135" s="6"/>
      <c r="G135" s="3"/>
      <c r="H135" s="213"/>
      <c r="I135" s="71"/>
      <c r="J135" s="71"/>
    </row>
    <row r="136" spans="4:10" s="1" customFormat="1" ht="23.25">
      <c r="D136" s="23"/>
      <c r="E136" s="26"/>
      <c r="F136" s="6"/>
      <c r="G136" s="3"/>
      <c r="H136" s="213"/>
      <c r="I136" s="71"/>
      <c r="J136" s="71"/>
    </row>
    <row r="137" spans="4:10" s="1" customFormat="1" ht="23.25">
      <c r="D137" s="23"/>
      <c r="E137" s="26"/>
      <c r="F137" s="6"/>
      <c r="G137" s="3"/>
      <c r="H137" s="213"/>
      <c r="I137" s="71"/>
      <c r="J137" s="71"/>
    </row>
    <row r="138" spans="4:10" s="1" customFormat="1" ht="23.25">
      <c r="D138" s="23"/>
      <c r="E138" s="26"/>
      <c r="F138" s="6"/>
      <c r="G138" s="3"/>
      <c r="H138" s="213"/>
      <c r="I138" s="71"/>
      <c r="J138" s="71"/>
    </row>
    <row r="139" spans="4:10" s="1" customFormat="1" ht="23.25">
      <c r="D139" s="23"/>
      <c r="E139" s="26"/>
      <c r="F139" s="6"/>
      <c r="G139" s="3"/>
      <c r="H139" s="213"/>
      <c r="I139" s="71"/>
      <c r="J139" s="71"/>
    </row>
    <row r="140" spans="4:10" s="1" customFormat="1" ht="23.25">
      <c r="D140" s="23"/>
      <c r="E140" s="26"/>
      <c r="F140" s="6"/>
      <c r="G140" s="3"/>
      <c r="H140" s="213"/>
      <c r="I140" s="71"/>
      <c r="J140" s="71"/>
    </row>
    <row r="141" spans="4:10" s="1" customFormat="1" ht="23.25">
      <c r="D141" s="23"/>
      <c r="E141" s="26"/>
      <c r="F141" s="6"/>
      <c r="G141" s="3"/>
      <c r="H141" s="213"/>
      <c r="I141" s="71"/>
      <c r="J141" s="71"/>
    </row>
    <row r="142" spans="4:10" s="1" customFormat="1" ht="23.25">
      <c r="D142" s="23"/>
      <c r="E142" s="26"/>
      <c r="F142" s="6"/>
      <c r="G142" s="3"/>
      <c r="H142" s="213"/>
      <c r="I142" s="71"/>
      <c r="J142" s="71"/>
    </row>
    <row r="143" spans="4:10">
      <c r="F143" s="7"/>
      <c r="H143" s="214"/>
    </row>
    <row r="144" spans="4:10">
      <c r="F144" s="7"/>
      <c r="H144" s="214"/>
    </row>
    <row r="145" spans="6:8">
      <c r="F145" s="7"/>
      <c r="H145" s="214"/>
    </row>
    <row r="146" spans="6:8">
      <c r="F146" s="7"/>
      <c r="H146" s="214"/>
    </row>
    <row r="147" spans="6:8">
      <c r="F147" s="7"/>
      <c r="H147" s="214"/>
    </row>
    <row r="148" spans="6:8">
      <c r="F148" s="7"/>
      <c r="H148" s="214"/>
    </row>
    <row r="149" spans="6:8">
      <c r="F149" s="7"/>
      <c r="H149" s="214"/>
    </row>
    <row r="150" spans="6:8">
      <c r="F150" s="7"/>
      <c r="H150" s="214"/>
    </row>
    <row r="151" spans="6:8">
      <c r="F151" s="7"/>
      <c r="H151" s="214"/>
    </row>
    <row r="152" spans="6:8">
      <c r="F152" s="7"/>
      <c r="H152" s="214"/>
    </row>
    <row r="153" spans="6:8">
      <c r="F153" s="7"/>
      <c r="H153" s="214"/>
    </row>
    <row r="154" spans="6:8">
      <c r="F154" s="7"/>
      <c r="H154" s="214"/>
    </row>
    <row r="155" spans="6:8">
      <c r="F155" s="7"/>
      <c r="H155" s="214"/>
    </row>
    <row r="156" spans="6:8">
      <c r="F156" s="7"/>
      <c r="H156" s="214"/>
    </row>
    <row r="157" spans="6:8">
      <c r="F157" s="7"/>
      <c r="H157" s="214"/>
    </row>
    <row r="158" spans="6:8">
      <c r="F158" s="7"/>
      <c r="H158" s="214"/>
    </row>
    <row r="159" spans="6:8">
      <c r="F159" s="7"/>
      <c r="H159" s="214"/>
    </row>
    <row r="160" spans="6:8">
      <c r="F160" s="7"/>
      <c r="H160" s="214"/>
    </row>
  </sheetData>
  <mergeCells count="75">
    <mergeCell ref="B1:H1"/>
    <mergeCell ref="B3:B9"/>
    <mergeCell ref="G3:G9"/>
    <mergeCell ref="B12:B20"/>
    <mergeCell ref="E12:E20"/>
    <mergeCell ref="F12:F20"/>
    <mergeCell ref="G12:G20"/>
    <mergeCell ref="I12:I20"/>
    <mergeCell ref="J12:J20"/>
    <mergeCell ref="B21:B22"/>
    <mergeCell ref="F21:F22"/>
    <mergeCell ref="G21:G22"/>
    <mergeCell ref="I21:I22"/>
    <mergeCell ref="J21:J22"/>
    <mergeCell ref="J34:J37"/>
    <mergeCell ref="B23:B24"/>
    <mergeCell ref="E23:E24"/>
    <mergeCell ref="F23:F24"/>
    <mergeCell ref="G23:G24"/>
    <mergeCell ref="I23:I24"/>
    <mergeCell ref="J23:J24"/>
    <mergeCell ref="B27:B33"/>
    <mergeCell ref="G27:G33"/>
    <mergeCell ref="B34:B37"/>
    <mergeCell ref="F34:F37"/>
    <mergeCell ref="G34:G37"/>
    <mergeCell ref="B38:B42"/>
    <mergeCell ref="G38:G42"/>
    <mergeCell ref="B44:B47"/>
    <mergeCell ref="F44:F45"/>
    <mergeCell ref="G44:G47"/>
    <mergeCell ref="J44:J45"/>
    <mergeCell ref="F46:F47"/>
    <mergeCell ref="I46:I47"/>
    <mergeCell ref="J46:J47"/>
    <mergeCell ref="B48:B53"/>
    <mergeCell ref="E48:E53"/>
    <mergeCell ref="F48:F53"/>
    <mergeCell ref="G48:G53"/>
    <mergeCell ref="I48:I53"/>
    <mergeCell ref="J48:J53"/>
    <mergeCell ref="I44:I45"/>
    <mergeCell ref="I81:I94"/>
    <mergeCell ref="B95:B97"/>
    <mergeCell ref="G95:G97"/>
    <mergeCell ref="J95:J97"/>
    <mergeCell ref="B54:B58"/>
    <mergeCell ref="G54:G58"/>
    <mergeCell ref="B60:B70"/>
    <mergeCell ref="G60:G70"/>
    <mergeCell ref="I61:I68"/>
    <mergeCell ref="B71:B80"/>
    <mergeCell ref="G71:G80"/>
    <mergeCell ref="I98:I99"/>
    <mergeCell ref="J98:J99"/>
    <mergeCell ref="B101:B109"/>
    <mergeCell ref="G101:G109"/>
    <mergeCell ref="J101:J109"/>
    <mergeCell ref="J117:J125"/>
    <mergeCell ref="D119:D125"/>
    <mergeCell ref="E119:E125"/>
    <mergeCell ref="F119:F125"/>
    <mergeCell ref="I119:I125"/>
    <mergeCell ref="F128:H128"/>
    <mergeCell ref="F129:H129"/>
    <mergeCell ref="H95:H97"/>
    <mergeCell ref="H61:H70"/>
    <mergeCell ref="B111:B115"/>
    <mergeCell ref="G112:G115"/>
    <mergeCell ref="B117:B125"/>
    <mergeCell ref="G117:G125"/>
    <mergeCell ref="B98:B99"/>
    <mergeCell ref="G98:G99"/>
    <mergeCell ref="B81:B94"/>
    <mergeCell ref="G81:G94"/>
  </mergeCells>
  <pageMargins left="0.34" right="0.24" top="0.75" bottom="0.28000000000000003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93"/>
  <sheetViews>
    <sheetView rightToLeft="1" tabSelected="1" zoomScale="130" zoomScaleNormal="130" workbookViewId="0">
      <selection activeCell="J49" sqref="J49"/>
    </sheetView>
  </sheetViews>
  <sheetFormatPr defaultRowHeight="21.75"/>
  <cols>
    <col min="1" max="1" width="9.85546875" customWidth="1"/>
    <col min="2" max="2" width="3.85546875" customWidth="1"/>
    <col min="3" max="3" width="35.85546875" customWidth="1"/>
    <col min="4" max="4" width="6.42578125" style="24" customWidth="1"/>
    <col min="5" max="5" width="12.7109375" style="510" customWidth="1"/>
    <col min="6" max="6" width="12" style="8" customWidth="1"/>
    <col min="7" max="7" width="17.140625" style="215" customWidth="1"/>
    <col min="8" max="8" width="15.140625" style="72" hidden="1" customWidth="1"/>
    <col min="9" max="9" width="1.7109375" style="72" hidden="1" customWidth="1"/>
    <col min="12" max="12" width="10.7109375" bestFit="1" customWidth="1"/>
  </cols>
  <sheetData>
    <row r="1" spans="2:9" ht="57" customHeight="1" thickBot="1">
      <c r="B1" s="696" t="s">
        <v>145</v>
      </c>
      <c r="C1" s="697"/>
      <c r="D1" s="697"/>
      <c r="E1" s="697"/>
      <c r="F1" s="697"/>
      <c r="G1" s="698"/>
      <c r="H1" s="424"/>
      <c r="I1" s="412"/>
    </row>
    <row r="2" spans="2:9" s="15" customFormat="1" ht="29.25" customHeight="1">
      <c r="B2" s="425" t="s">
        <v>0</v>
      </c>
      <c r="C2" s="426" t="s">
        <v>1</v>
      </c>
      <c r="D2" s="427" t="s">
        <v>5</v>
      </c>
      <c r="E2" s="428" t="s">
        <v>2</v>
      </c>
      <c r="F2" s="428" t="s">
        <v>10</v>
      </c>
      <c r="G2" s="429" t="s">
        <v>136</v>
      </c>
      <c r="H2" s="386" t="s">
        <v>115</v>
      </c>
      <c r="I2" s="385" t="s">
        <v>116</v>
      </c>
    </row>
    <row r="3" spans="2:9" s="3" customFormat="1" ht="15" customHeight="1">
      <c r="B3" s="663">
        <v>1</v>
      </c>
      <c r="C3" s="389" t="s">
        <v>72</v>
      </c>
      <c r="D3" s="390"/>
      <c r="E3" s="391"/>
      <c r="F3" s="392"/>
      <c r="G3" s="701">
        <f>F5+F16+F38+F64+F71</f>
        <v>15067939300</v>
      </c>
      <c r="H3" s="386"/>
      <c r="I3" s="385"/>
    </row>
    <row r="4" spans="2:9" s="3" customFormat="1" ht="15" customHeight="1">
      <c r="B4" s="663"/>
      <c r="C4" s="393" t="s">
        <v>126</v>
      </c>
      <c r="D4" s="394"/>
      <c r="E4" s="392"/>
      <c r="F4" s="392"/>
      <c r="G4" s="702"/>
      <c r="H4" s="386">
        <f>F4</f>
        <v>0</v>
      </c>
      <c r="I4" s="385">
        <f>F4-H4</f>
        <v>0</v>
      </c>
    </row>
    <row r="5" spans="2:9" s="3" customFormat="1" ht="15" customHeight="1">
      <c r="B5" s="663"/>
      <c r="C5" s="393" t="s">
        <v>151</v>
      </c>
      <c r="D5" s="394"/>
      <c r="E5" s="392">
        <v>500000000</v>
      </c>
      <c r="F5" s="680">
        <f>E5*10</f>
        <v>5000000000</v>
      </c>
      <c r="G5" s="702"/>
      <c r="H5" s="386"/>
      <c r="I5" s="385"/>
    </row>
    <row r="6" spans="2:9" s="3" customFormat="1" ht="15" customHeight="1">
      <c r="B6" s="663"/>
      <c r="C6" s="393" t="s">
        <v>152</v>
      </c>
      <c r="D6" s="394"/>
      <c r="E6" s="392">
        <v>500000000</v>
      </c>
      <c r="F6" s="680"/>
      <c r="G6" s="702"/>
      <c r="H6" s="386"/>
      <c r="I6" s="385"/>
    </row>
    <row r="7" spans="2:9" s="3" customFormat="1" ht="15" customHeight="1">
      <c r="B7" s="663"/>
      <c r="C7" s="393" t="s">
        <v>153</v>
      </c>
      <c r="D7" s="394"/>
      <c r="E7" s="392">
        <v>500000000</v>
      </c>
      <c r="F7" s="680"/>
      <c r="G7" s="702"/>
      <c r="H7" s="386"/>
      <c r="I7" s="385"/>
    </row>
    <row r="8" spans="2:9" s="3" customFormat="1" ht="15" customHeight="1">
      <c r="B8" s="663"/>
      <c r="C8" s="393" t="s">
        <v>154</v>
      </c>
      <c r="D8" s="394"/>
      <c r="E8" s="392">
        <v>500000000</v>
      </c>
      <c r="F8" s="680"/>
      <c r="G8" s="702"/>
      <c r="H8" s="386"/>
      <c r="I8" s="385"/>
    </row>
    <row r="9" spans="2:9" s="3" customFormat="1" ht="15" customHeight="1">
      <c r="B9" s="663"/>
      <c r="C9" s="393" t="s">
        <v>155</v>
      </c>
      <c r="D9" s="394"/>
      <c r="E9" s="392">
        <v>500000000</v>
      </c>
      <c r="F9" s="680"/>
      <c r="G9" s="702"/>
      <c r="H9" s="386"/>
      <c r="I9" s="385"/>
    </row>
    <row r="10" spans="2:9" s="3" customFormat="1" ht="15" customHeight="1">
      <c r="B10" s="663"/>
      <c r="C10" s="393" t="s">
        <v>156</v>
      </c>
      <c r="D10" s="394"/>
      <c r="E10" s="392">
        <v>500000000</v>
      </c>
      <c r="F10" s="680"/>
      <c r="G10" s="702"/>
      <c r="H10" s="386"/>
      <c r="I10" s="385"/>
    </row>
    <row r="11" spans="2:9" s="3" customFormat="1" ht="15" customHeight="1">
      <c r="B11" s="663"/>
      <c r="C11" s="393" t="s">
        <v>157</v>
      </c>
      <c r="D11" s="394"/>
      <c r="E11" s="392">
        <v>500000000</v>
      </c>
      <c r="F11" s="680"/>
      <c r="G11" s="702"/>
      <c r="H11" s="386"/>
      <c r="I11" s="385"/>
    </row>
    <row r="12" spans="2:9" s="3" customFormat="1" ht="15" customHeight="1">
      <c r="B12" s="663"/>
      <c r="C12" s="393" t="s">
        <v>158</v>
      </c>
      <c r="D12" s="394"/>
      <c r="E12" s="392">
        <v>500000000</v>
      </c>
      <c r="F12" s="680"/>
      <c r="G12" s="702"/>
      <c r="H12" s="386"/>
      <c r="I12" s="385"/>
    </row>
    <row r="13" spans="2:9" s="3" customFormat="1" ht="15" customHeight="1">
      <c r="B13" s="663"/>
      <c r="C13" s="393" t="s">
        <v>159</v>
      </c>
      <c r="D13" s="394"/>
      <c r="E13" s="392">
        <v>500000000</v>
      </c>
      <c r="F13" s="680"/>
      <c r="G13" s="702"/>
      <c r="H13" s="386"/>
      <c r="I13" s="385"/>
    </row>
    <row r="14" spans="2:9" s="3" customFormat="1" ht="15" customHeight="1">
      <c r="B14" s="663"/>
      <c r="C14" s="393" t="s">
        <v>160</v>
      </c>
      <c r="D14" s="394"/>
      <c r="E14" s="392">
        <v>500000000</v>
      </c>
      <c r="F14" s="680"/>
      <c r="G14" s="702"/>
      <c r="H14" s="386"/>
      <c r="I14" s="385"/>
    </row>
    <row r="15" spans="2:9" s="3" customFormat="1" ht="15" customHeight="1">
      <c r="B15" s="663"/>
      <c r="C15" s="393" t="s">
        <v>162</v>
      </c>
      <c r="D15" s="394" t="s">
        <v>161</v>
      </c>
      <c r="E15" s="392"/>
      <c r="F15" s="392"/>
      <c r="G15" s="702"/>
      <c r="H15" s="386">
        <f>F15</f>
        <v>0</v>
      </c>
      <c r="I15" s="385">
        <f>F15-H15</f>
        <v>0</v>
      </c>
    </row>
    <row r="16" spans="2:9" s="3" customFormat="1" ht="15" customHeight="1">
      <c r="B16" s="663"/>
      <c r="C16" s="393" t="s">
        <v>163</v>
      </c>
      <c r="D16" s="394"/>
      <c r="E16" s="392">
        <v>200000000</v>
      </c>
      <c r="F16" s="680">
        <f>E16*22</f>
        <v>4400000000</v>
      </c>
      <c r="G16" s="702"/>
      <c r="H16" s="386"/>
      <c r="I16" s="385"/>
    </row>
    <row r="17" spans="2:9" s="3" customFormat="1" ht="15" customHeight="1">
      <c r="B17" s="663"/>
      <c r="C17" s="393" t="s">
        <v>164</v>
      </c>
      <c r="D17" s="394"/>
      <c r="E17" s="392">
        <v>200000000</v>
      </c>
      <c r="F17" s="680"/>
      <c r="G17" s="702"/>
      <c r="H17" s="386"/>
      <c r="I17" s="385"/>
    </row>
    <row r="18" spans="2:9" s="3" customFormat="1" ht="15" customHeight="1">
      <c r="B18" s="663"/>
      <c r="C18" s="393" t="s">
        <v>165</v>
      </c>
      <c r="D18" s="394"/>
      <c r="E18" s="392">
        <v>200000000</v>
      </c>
      <c r="F18" s="680"/>
      <c r="G18" s="702"/>
      <c r="H18" s="386"/>
      <c r="I18" s="385"/>
    </row>
    <row r="19" spans="2:9" s="3" customFormat="1" ht="15" customHeight="1">
      <c r="B19" s="663"/>
      <c r="C19" s="393" t="s">
        <v>166</v>
      </c>
      <c r="D19" s="394"/>
      <c r="E19" s="392">
        <v>200000000</v>
      </c>
      <c r="F19" s="680"/>
      <c r="G19" s="702"/>
      <c r="H19" s="386"/>
      <c r="I19" s="385"/>
    </row>
    <row r="20" spans="2:9" s="3" customFormat="1" ht="15" customHeight="1">
      <c r="B20" s="663"/>
      <c r="C20" s="393" t="s">
        <v>167</v>
      </c>
      <c r="D20" s="394"/>
      <c r="E20" s="392">
        <v>200000000</v>
      </c>
      <c r="F20" s="680"/>
      <c r="G20" s="702"/>
      <c r="H20" s="386"/>
      <c r="I20" s="385"/>
    </row>
    <row r="21" spans="2:9" s="3" customFormat="1" ht="15" customHeight="1">
      <c r="B21" s="663"/>
      <c r="C21" s="393" t="s">
        <v>168</v>
      </c>
      <c r="D21" s="394"/>
      <c r="E21" s="392">
        <v>200000000</v>
      </c>
      <c r="F21" s="680"/>
      <c r="G21" s="702"/>
      <c r="H21" s="386"/>
      <c r="I21" s="385"/>
    </row>
    <row r="22" spans="2:9" s="3" customFormat="1" ht="15" customHeight="1">
      <c r="B22" s="663"/>
      <c r="C22" s="393" t="s">
        <v>169</v>
      </c>
      <c r="D22" s="394"/>
      <c r="E22" s="392">
        <v>200000000</v>
      </c>
      <c r="F22" s="680"/>
      <c r="G22" s="702"/>
      <c r="H22" s="386"/>
      <c r="I22" s="385"/>
    </row>
    <row r="23" spans="2:9" s="3" customFormat="1" ht="15" customHeight="1">
      <c r="B23" s="663"/>
      <c r="C23" s="393" t="s">
        <v>170</v>
      </c>
      <c r="D23" s="394"/>
      <c r="E23" s="392">
        <v>200000000</v>
      </c>
      <c r="F23" s="680"/>
      <c r="G23" s="702"/>
      <c r="H23" s="386"/>
      <c r="I23" s="385"/>
    </row>
    <row r="24" spans="2:9" s="3" customFormat="1" ht="15" customHeight="1">
      <c r="B24" s="663"/>
      <c r="C24" s="393" t="s">
        <v>171</v>
      </c>
      <c r="D24" s="394"/>
      <c r="E24" s="392">
        <v>200000000</v>
      </c>
      <c r="F24" s="680"/>
      <c r="G24" s="702"/>
      <c r="H24" s="386"/>
      <c r="I24" s="385"/>
    </row>
    <row r="25" spans="2:9" s="3" customFormat="1" ht="15" customHeight="1">
      <c r="B25" s="663"/>
      <c r="C25" s="393" t="s">
        <v>172</v>
      </c>
      <c r="D25" s="394"/>
      <c r="E25" s="392">
        <v>200000000</v>
      </c>
      <c r="F25" s="680"/>
      <c r="G25" s="702"/>
      <c r="H25" s="386"/>
      <c r="I25" s="385"/>
    </row>
    <row r="26" spans="2:9" s="3" customFormat="1" ht="15" customHeight="1">
      <c r="B26" s="663"/>
      <c r="C26" s="393" t="s">
        <v>173</v>
      </c>
      <c r="D26" s="394"/>
      <c r="E26" s="392">
        <v>200000000</v>
      </c>
      <c r="F26" s="680"/>
      <c r="G26" s="702"/>
      <c r="H26" s="386"/>
      <c r="I26" s="385"/>
    </row>
    <row r="27" spans="2:9" s="3" customFormat="1" ht="15" customHeight="1">
      <c r="B27" s="663"/>
      <c r="C27" s="393" t="s">
        <v>174</v>
      </c>
      <c r="D27" s="394"/>
      <c r="E27" s="392">
        <v>200000000</v>
      </c>
      <c r="F27" s="680"/>
      <c r="G27" s="702"/>
      <c r="H27" s="386"/>
      <c r="I27" s="385"/>
    </row>
    <row r="28" spans="2:9" s="3" customFormat="1" ht="15" customHeight="1">
      <c r="B28" s="663"/>
      <c r="C28" s="393" t="s">
        <v>175</v>
      </c>
      <c r="D28" s="394"/>
      <c r="E28" s="392">
        <v>200000000</v>
      </c>
      <c r="F28" s="680"/>
      <c r="G28" s="702"/>
      <c r="H28" s="386"/>
      <c r="I28" s="385"/>
    </row>
    <row r="29" spans="2:9" s="3" customFormat="1" ht="15" customHeight="1">
      <c r="B29" s="663"/>
      <c r="C29" s="393" t="s">
        <v>176</v>
      </c>
      <c r="D29" s="394"/>
      <c r="E29" s="392">
        <v>200000000</v>
      </c>
      <c r="F29" s="680"/>
      <c r="G29" s="702"/>
      <c r="H29" s="386"/>
      <c r="I29" s="385"/>
    </row>
    <row r="30" spans="2:9" s="3" customFormat="1" ht="15" customHeight="1">
      <c r="B30" s="663"/>
      <c r="C30" s="393" t="s">
        <v>177</v>
      </c>
      <c r="D30" s="394"/>
      <c r="E30" s="392">
        <v>200000000</v>
      </c>
      <c r="F30" s="680"/>
      <c r="G30" s="702"/>
      <c r="H30" s="386"/>
      <c r="I30" s="385"/>
    </row>
    <row r="31" spans="2:9" s="3" customFormat="1" ht="15" customHeight="1">
      <c r="B31" s="663"/>
      <c r="C31" s="393" t="s">
        <v>178</v>
      </c>
      <c r="D31" s="394"/>
      <c r="E31" s="392">
        <v>200000000</v>
      </c>
      <c r="F31" s="680"/>
      <c r="G31" s="702"/>
      <c r="H31" s="386"/>
      <c r="I31" s="385"/>
    </row>
    <row r="32" spans="2:9" s="3" customFormat="1" ht="15" customHeight="1">
      <c r="B32" s="663"/>
      <c r="C32" s="393" t="s">
        <v>179</v>
      </c>
      <c r="D32" s="394"/>
      <c r="E32" s="392">
        <v>200000000</v>
      </c>
      <c r="F32" s="680"/>
      <c r="G32" s="702"/>
      <c r="H32" s="386"/>
      <c r="I32" s="385"/>
    </row>
    <row r="33" spans="2:9" s="3" customFormat="1" ht="15" customHeight="1">
      <c r="B33" s="663"/>
      <c r="C33" s="393" t="s">
        <v>180</v>
      </c>
      <c r="D33" s="394"/>
      <c r="E33" s="392">
        <v>200000000</v>
      </c>
      <c r="F33" s="680"/>
      <c r="G33" s="702"/>
      <c r="H33" s="386"/>
      <c r="I33" s="385"/>
    </row>
    <row r="34" spans="2:9" s="3" customFormat="1" ht="15" customHeight="1">
      <c r="B34" s="663"/>
      <c r="C34" s="393" t="s">
        <v>181</v>
      </c>
      <c r="D34" s="394"/>
      <c r="E34" s="392">
        <v>200000000</v>
      </c>
      <c r="F34" s="680"/>
      <c r="G34" s="702"/>
      <c r="H34" s="386"/>
      <c r="I34" s="385"/>
    </row>
    <row r="35" spans="2:9" s="3" customFormat="1" ht="15" customHeight="1">
      <c r="B35" s="663"/>
      <c r="C35" s="393" t="s">
        <v>182</v>
      </c>
      <c r="D35" s="394"/>
      <c r="E35" s="392">
        <v>200000000</v>
      </c>
      <c r="F35" s="680"/>
      <c r="G35" s="702"/>
      <c r="H35" s="386"/>
      <c r="I35" s="385"/>
    </row>
    <row r="36" spans="2:9" s="3" customFormat="1" ht="15" customHeight="1">
      <c r="B36" s="663"/>
      <c r="C36" s="393" t="s">
        <v>183</v>
      </c>
      <c r="D36" s="394"/>
      <c r="E36" s="392">
        <v>200000000</v>
      </c>
      <c r="F36" s="680"/>
      <c r="G36" s="702"/>
      <c r="H36" s="386"/>
      <c r="I36" s="385"/>
    </row>
    <row r="37" spans="2:9" s="3" customFormat="1" ht="15" customHeight="1">
      <c r="B37" s="663"/>
      <c r="C37" s="393" t="s">
        <v>184</v>
      </c>
      <c r="D37" s="394"/>
      <c r="E37" s="392">
        <v>200000000</v>
      </c>
      <c r="F37" s="680"/>
      <c r="G37" s="702"/>
      <c r="H37" s="386"/>
      <c r="I37" s="385"/>
    </row>
    <row r="38" spans="2:9" s="3" customFormat="1" ht="35.25" customHeight="1">
      <c r="B38" s="663"/>
      <c r="C38" s="393" t="s">
        <v>105</v>
      </c>
      <c r="D38" s="394" t="s">
        <v>207</v>
      </c>
      <c r="E38" s="392"/>
      <c r="F38" s="680">
        <v>2780000000</v>
      </c>
      <c r="G38" s="702"/>
      <c r="H38" s="386" t="e">
        <f>#REF!</f>
        <v>#REF!</v>
      </c>
      <c r="I38" s="385" t="e">
        <f>F38-H38</f>
        <v>#REF!</v>
      </c>
    </row>
    <row r="39" spans="2:9" s="3" customFormat="1" ht="15" customHeight="1">
      <c r="B39" s="663"/>
      <c r="C39" s="393" t="s">
        <v>185</v>
      </c>
      <c r="D39" s="394"/>
      <c r="E39" s="392">
        <v>120000000</v>
      </c>
      <c r="F39" s="680"/>
      <c r="G39" s="702"/>
      <c r="H39" s="386"/>
      <c r="I39" s="385"/>
    </row>
    <row r="40" spans="2:9" s="3" customFormat="1" ht="15" customHeight="1">
      <c r="B40" s="663"/>
      <c r="C40" s="393" t="s">
        <v>186</v>
      </c>
      <c r="D40" s="394"/>
      <c r="E40" s="392">
        <v>120000000</v>
      </c>
      <c r="F40" s="680"/>
      <c r="G40" s="702"/>
      <c r="H40" s="386"/>
      <c r="I40" s="385"/>
    </row>
    <row r="41" spans="2:9" s="3" customFormat="1" ht="15" customHeight="1">
      <c r="B41" s="663"/>
      <c r="C41" s="393" t="s">
        <v>187</v>
      </c>
      <c r="D41" s="394"/>
      <c r="E41" s="392">
        <v>120000000</v>
      </c>
      <c r="F41" s="680"/>
      <c r="G41" s="702"/>
      <c r="H41" s="386"/>
      <c r="I41" s="385"/>
    </row>
    <row r="42" spans="2:9" s="3" customFormat="1" ht="15" customHeight="1">
      <c r="B42" s="663"/>
      <c r="C42" s="393" t="s">
        <v>188</v>
      </c>
      <c r="D42" s="394"/>
      <c r="E42" s="392">
        <v>120000000</v>
      </c>
      <c r="F42" s="680"/>
      <c r="G42" s="702"/>
      <c r="H42" s="386"/>
      <c r="I42" s="385"/>
    </row>
    <row r="43" spans="2:9" s="3" customFormat="1" ht="15" customHeight="1">
      <c r="B43" s="663"/>
      <c r="C43" s="393" t="s">
        <v>189</v>
      </c>
      <c r="D43" s="394"/>
      <c r="E43" s="392">
        <v>110000000</v>
      </c>
      <c r="F43" s="680"/>
      <c r="G43" s="702"/>
      <c r="H43" s="386"/>
      <c r="I43" s="385"/>
    </row>
    <row r="44" spans="2:9" s="3" customFormat="1" ht="15" customHeight="1">
      <c r="B44" s="663"/>
      <c r="C44" s="393" t="s">
        <v>190</v>
      </c>
      <c r="D44" s="394"/>
      <c r="E44" s="392">
        <v>140000000</v>
      </c>
      <c r="F44" s="680"/>
      <c r="G44" s="702"/>
      <c r="H44" s="386"/>
      <c r="I44" s="385"/>
    </row>
    <row r="45" spans="2:9" s="3" customFormat="1" ht="15" customHeight="1">
      <c r="B45" s="663"/>
      <c r="C45" s="393" t="s">
        <v>191</v>
      </c>
      <c r="D45" s="394"/>
      <c r="E45" s="392">
        <v>140000000</v>
      </c>
      <c r="F45" s="680"/>
      <c r="G45" s="702"/>
      <c r="H45" s="386"/>
      <c r="I45" s="385"/>
    </row>
    <row r="46" spans="2:9" s="3" customFormat="1" ht="15" customHeight="1">
      <c r="B46" s="663"/>
      <c r="C46" s="393" t="s">
        <v>192</v>
      </c>
      <c r="D46" s="394"/>
      <c r="E46" s="392">
        <v>120000000</v>
      </c>
      <c r="F46" s="680"/>
      <c r="G46" s="702"/>
      <c r="H46" s="386"/>
      <c r="I46" s="385"/>
    </row>
    <row r="47" spans="2:9" s="3" customFormat="1" ht="15" customHeight="1">
      <c r="B47" s="663"/>
      <c r="C47" s="393" t="s">
        <v>193</v>
      </c>
      <c r="D47" s="394"/>
      <c r="E47" s="392">
        <v>120000000</v>
      </c>
      <c r="F47" s="680"/>
      <c r="G47" s="702"/>
      <c r="H47" s="386"/>
      <c r="I47" s="385"/>
    </row>
    <row r="48" spans="2:9" s="3" customFormat="1" ht="15" customHeight="1">
      <c r="B48" s="663"/>
      <c r="C48" s="393" t="s">
        <v>194</v>
      </c>
      <c r="D48" s="394"/>
      <c r="E48" s="392">
        <v>120000000</v>
      </c>
      <c r="F48" s="680"/>
      <c r="G48" s="702"/>
      <c r="H48" s="386"/>
      <c r="I48" s="385"/>
    </row>
    <row r="49" spans="2:9" s="3" customFormat="1" ht="15" customHeight="1">
      <c r="B49" s="663"/>
      <c r="C49" s="393" t="s">
        <v>195</v>
      </c>
      <c r="D49" s="394"/>
      <c r="E49" s="392">
        <v>160000000</v>
      </c>
      <c r="F49" s="680"/>
      <c r="G49" s="702"/>
      <c r="H49" s="386"/>
      <c r="I49" s="385"/>
    </row>
    <row r="50" spans="2:9" s="3" customFormat="1" ht="15" customHeight="1">
      <c r="B50" s="663"/>
      <c r="C50" s="393" t="s">
        <v>196</v>
      </c>
      <c r="D50" s="394"/>
      <c r="E50" s="392">
        <v>120000000</v>
      </c>
      <c r="F50" s="680"/>
      <c r="G50" s="702"/>
      <c r="H50" s="386"/>
      <c r="I50" s="385"/>
    </row>
    <row r="51" spans="2:9" s="3" customFormat="1" ht="15" customHeight="1">
      <c r="B51" s="663"/>
      <c r="C51" s="393" t="s">
        <v>197</v>
      </c>
      <c r="D51" s="394"/>
      <c r="E51" s="392">
        <v>140000000</v>
      </c>
      <c r="F51" s="680"/>
      <c r="G51" s="702"/>
      <c r="H51" s="386"/>
      <c r="I51" s="385"/>
    </row>
    <row r="52" spans="2:9" s="3" customFormat="1" ht="15" customHeight="1">
      <c r="B52" s="663"/>
      <c r="C52" s="393" t="s">
        <v>198</v>
      </c>
      <c r="D52" s="394"/>
      <c r="E52" s="392">
        <v>120000000</v>
      </c>
      <c r="F52" s="680"/>
      <c r="G52" s="702"/>
      <c r="H52" s="386"/>
      <c r="I52" s="385"/>
    </row>
    <row r="53" spans="2:9" s="3" customFormat="1" ht="15" customHeight="1">
      <c r="B53" s="663"/>
      <c r="C53" s="393" t="s">
        <v>199</v>
      </c>
      <c r="D53" s="394"/>
      <c r="E53" s="392">
        <v>50000000</v>
      </c>
      <c r="F53" s="680"/>
      <c r="G53" s="702"/>
      <c r="H53" s="386"/>
      <c r="I53" s="385"/>
    </row>
    <row r="54" spans="2:9" s="3" customFormat="1" ht="15" customHeight="1">
      <c r="B54" s="663"/>
      <c r="C54" s="393" t="s">
        <v>203</v>
      </c>
      <c r="D54" s="394"/>
      <c r="E54" s="392">
        <v>120000000</v>
      </c>
      <c r="F54" s="680"/>
      <c r="G54" s="702"/>
      <c r="H54" s="386"/>
      <c r="I54" s="385"/>
    </row>
    <row r="55" spans="2:9" s="3" customFormat="1" ht="15" customHeight="1">
      <c r="B55" s="663"/>
      <c r="C55" s="393" t="s">
        <v>204</v>
      </c>
      <c r="D55" s="394"/>
      <c r="E55" s="392">
        <v>120000000</v>
      </c>
      <c r="F55" s="680"/>
      <c r="G55" s="702"/>
      <c r="H55" s="386"/>
      <c r="I55" s="385"/>
    </row>
    <row r="56" spans="2:9" s="3" customFormat="1" ht="15" customHeight="1">
      <c r="B56" s="663"/>
      <c r="C56" s="393" t="s">
        <v>205</v>
      </c>
      <c r="D56" s="394"/>
      <c r="E56" s="392">
        <v>120000000</v>
      </c>
      <c r="F56" s="680"/>
      <c r="G56" s="702"/>
      <c r="H56" s="386"/>
      <c r="I56" s="385"/>
    </row>
    <row r="57" spans="2:9" s="3" customFormat="1" ht="15" customHeight="1">
      <c r="B57" s="663"/>
      <c r="C57" s="393" t="s">
        <v>206</v>
      </c>
      <c r="D57" s="394"/>
      <c r="E57" s="392">
        <v>120000000</v>
      </c>
      <c r="F57" s="680"/>
      <c r="G57" s="702"/>
      <c r="H57" s="386"/>
      <c r="I57" s="385"/>
    </row>
    <row r="58" spans="2:9" s="3" customFormat="1" ht="15" customHeight="1">
      <c r="B58" s="663"/>
      <c r="C58" s="393" t="s">
        <v>298</v>
      </c>
      <c r="D58" s="394"/>
      <c r="E58" s="392">
        <v>120000000</v>
      </c>
      <c r="F58" s="680"/>
      <c r="G58" s="702"/>
      <c r="H58" s="386"/>
      <c r="I58" s="385"/>
    </row>
    <row r="59" spans="2:9" s="3" customFormat="1" ht="15" customHeight="1">
      <c r="B59" s="663"/>
      <c r="C59" s="393" t="s">
        <v>317</v>
      </c>
      <c r="D59" s="394"/>
      <c r="E59" s="392">
        <v>120000000</v>
      </c>
      <c r="F59" s="680"/>
      <c r="G59" s="702"/>
      <c r="H59" s="386"/>
      <c r="I59" s="385"/>
    </row>
    <row r="60" spans="2:9" s="3" customFormat="1" ht="15" customHeight="1">
      <c r="B60" s="663"/>
      <c r="C60" s="393" t="s">
        <v>299</v>
      </c>
      <c r="D60" s="394"/>
      <c r="E60" s="392">
        <v>120000000</v>
      </c>
      <c r="F60" s="680"/>
      <c r="G60" s="702"/>
      <c r="H60" s="386"/>
      <c r="I60" s="385"/>
    </row>
    <row r="61" spans="2:9" s="3" customFormat="1" ht="15" customHeight="1">
      <c r="B61" s="663"/>
      <c r="C61" s="393" t="s">
        <v>300</v>
      </c>
      <c r="D61" s="394"/>
      <c r="E61" s="392">
        <v>120000000</v>
      </c>
      <c r="F61" s="680"/>
      <c r="G61" s="702"/>
      <c r="H61" s="386"/>
      <c r="I61" s="385"/>
    </row>
    <row r="62" spans="2:9" s="3" customFormat="1" ht="18" customHeight="1">
      <c r="B62" s="663"/>
      <c r="C62" s="395" t="s">
        <v>29</v>
      </c>
      <c r="D62" s="394"/>
      <c r="E62" s="392"/>
      <c r="F62" s="392"/>
      <c r="G62" s="702"/>
      <c r="H62" s="386"/>
      <c r="I62" s="385">
        <f>F62-H62</f>
        <v>0</v>
      </c>
    </row>
    <row r="63" spans="2:9" s="3" customFormat="1" ht="17.25" customHeight="1">
      <c r="B63" s="663"/>
      <c r="C63" s="393" t="s">
        <v>26</v>
      </c>
      <c r="D63" s="394">
        <v>7</v>
      </c>
      <c r="E63" s="392"/>
      <c r="F63" s="392"/>
      <c r="G63" s="702"/>
      <c r="H63" s="386">
        <f>F63</f>
        <v>0</v>
      </c>
      <c r="I63" s="385">
        <f>F63-H63</f>
        <v>0</v>
      </c>
    </row>
    <row r="64" spans="2:9" s="3" customFormat="1" ht="22.5" customHeight="1">
      <c r="B64" s="663"/>
      <c r="C64" s="393" t="s">
        <v>208</v>
      </c>
      <c r="D64" s="394"/>
      <c r="E64" s="392">
        <v>200000000</v>
      </c>
      <c r="F64" s="680">
        <f>E64*7</f>
        <v>1400000000</v>
      </c>
      <c r="G64" s="702"/>
      <c r="H64" s="386"/>
      <c r="I64" s="385"/>
    </row>
    <row r="65" spans="2:9" s="3" customFormat="1" ht="22.5" customHeight="1">
      <c r="B65" s="663"/>
      <c r="C65" s="393" t="s">
        <v>209</v>
      </c>
      <c r="D65" s="394"/>
      <c r="E65" s="392">
        <v>200000000</v>
      </c>
      <c r="F65" s="680"/>
      <c r="G65" s="702"/>
      <c r="H65" s="386"/>
      <c r="I65" s="385"/>
    </row>
    <row r="66" spans="2:9" s="3" customFormat="1" ht="22.5" customHeight="1">
      <c r="B66" s="663"/>
      <c r="C66" s="393" t="s">
        <v>210</v>
      </c>
      <c r="D66" s="394"/>
      <c r="E66" s="392">
        <v>200000000</v>
      </c>
      <c r="F66" s="680"/>
      <c r="G66" s="702"/>
      <c r="H66" s="386"/>
      <c r="I66" s="385"/>
    </row>
    <row r="67" spans="2:9" s="3" customFormat="1" ht="22.5" customHeight="1">
      <c r="B67" s="663"/>
      <c r="C67" s="393" t="s">
        <v>211</v>
      </c>
      <c r="D67" s="394"/>
      <c r="E67" s="392">
        <v>200000000</v>
      </c>
      <c r="F67" s="680"/>
      <c r="G67" s="702"/>
      <c r="H67" s="386"/>
      <c r="I67" s="385"/>
    </row>
    <row r="68" spans="2:9" s="3" customFormat="1" ht="22.5" customHeight="1">
      <c r="B68" s="663"/>
      <c r="C68" s="393" t="s">
        <v>301</v>
      </c>
      <c r="D68" s="394"/>
      <c r="E68" s="392">
        <v>200000000</v>
      </c>
      <c r="F68" s="680"/>
      <c r="G68" s="702"/>
      <c r="H68" s="386"/>
      <c r="I68" s="385"/>
    </row>
    <row r="69" spans="2:9" s="3" customFormat="1" ht="22.5" customHeight="1">
      <c r="B69" s="663"/>
      <c r="C69" s="393" t="s">
        <v>212</v>
      </c>
      <c r="D69" s="394"/>
      <c r="E69" s="392">
        <v>200000000</v>
      </c>
      <c r="F69" s="680"/>
      <c r="G69" s="702"/>
      <c r="H69" s="386"/>
      <c r="I69" s="385"/>
    </row>
    <row r="70" spans="2:9" s="3" customFormat="1" ht="22.5" customHeight="1">
      <c r="B70" s="663"/>
      <c r="C70" s="393" t="s">
        <v>213</v>
      </c>
      <c r="D70" s="394"/>
      <c r="E70" s="392">
        <v>200000000</v>
      </c>
      <c r="F70" s="680"/>
      <c r="G70" s="702"/>
      <c r="H70" s="386"/>
      <c r="I70" s="385"/>
    </row>
    <row r="71" spans="2:9" s="3" customFormat="1" ht="23.25">
      <c r="B71" s="707"/>
      <c r="C71" s="415" t="s">
        <v>215</v>
      </c>
      <c r="D71" s="416"/>
      <c r="E71" s="431"/>
      <c r="F71" s="643">
        <f>E72+E73+E74</f>
        <v>1487939300</v>
      </c>
      <c r="G71" s="702"/>
      <c r="H71" s="386" t="e">
        <f>#REF!</f>
        <v>#REF!</v>
      </c>
      <c r="I71" s="385" t="e">
        <f>F71-H71</f>
        <v>#REF!</v>
      </c>
    </row>
    <row r="72" spans="2:9" s="3" customFormat="1" ht="24">
      <c r="B72" s="421"/>
      <c r="C72" s="436" t="s">
        <v>214</v>
      </c>
      <c r="D72" s="416"/>
      <c r="E72" s="431">
        <v>1396900000</v>
      </c>
      <c r="F72" s="695"/>
      <c r="G72" s="702"/>
      <c r="H72" s="386"/>
      <c r="I72" s="385"/>
    </row>
    <row r="73" spans="2:9" s="3" customFormat="1" ht="24">
      <c r="B73" s="421"/>
      <c r="C73" s="410" t="s">
        <v>216</v>
      </c>
      <c r="D73" s="394"/>
      <c r="E73" s="392">
        <v>49639300</v>
      </c>
      <c r="F73" s="695"/>
      <c r="G73" s="702"/>
      <c r="H73" s="386"/>
      <c r="I73" s="385"/>
    </row>
    <row r="74" spans="2:9" s="3" customFormat="1" ht="24.75" thickBot="1">
      <c r="B74" s="421"/>
      <c r="C74" s="423" t="s">
        <v>217</v>
      </c>
      <c r="D74" s="422"/>
      <c r="E74" s="440">
        <v>41400000</v>
      </c>
      <c r="F74" s="644"/>
      <c r="G74" s="703"/>
      <c r="H74" s="386"/>
      <c r="I74" s="385"/>
    </row>
    <row r="75" spans="2:9" s="3" customFormat="1" ht="30.75" customHeight="1" thickBot="1">
      <c r="B75" s="417">
        <v>2</v>
      </c>
      <c r="C75" s="433" t="s">
        <v>27</v>
      </c>
      <c r="D75" s="434"/>
      <c r="E75" s="435"/>
      <c r="F75" s="435"/>
      <c r="G75" s="432"/>
      <c r="H75" s="386" t="e">
        <f>#REF!</f>
        <v>#REF!</v>
      </c>
      <c r="I75" s="385" t="e">
        <f>F75-H75</f>
        <v>#REF!</v>
      </c>
    </row>
    <row r="76" spans="2:9" s="3" customFormat="1" ht="15" customHeight="1">
      <c r="B76" s="421"/>
      <c r="C76" s="393" t="s">
        <v>200</v>
      </c>
      <c r="D76" s="416"/>
      <c r="E76" s="431">
        <v>60000000</v>
      </c>
      <c r="F76" s="643">
        <f>E76*10</f>
        <v>600000000</v>
      </c>
      <c r="G76" s="704">
        <f>F76</f>
        <v>600000000</v>
      </c>
      <c r="H76" s="386"/>
      <c r="I76" s="385"/>
    </row>
    <row r="77" spans="2:9" s="3" customFormat="1" ht="15" customHeight="1">
      <c r="B77" s="421"/>
      <c r="C77" s="393" t="s">
        <v>195</v>
      </c>
      <c r="D77" s="422"/>
      <c r="E77" s="431">
        <v>60000000</v>
      </c>
      <c r="F77" s="695"/>
      <c r="G77" s="705"/>
      <c r="H77" s="386"/>
      <c r="I77" s="385"/>
    </row>
    <row r="78" spans="2:9" s="3" customFormat="1" ht="15" customHeight="1">
      <c r="B78" s="421"/>
      <c r="C78" s="393" t="s">
        <v>218</v>
      </c>
      <c r="D78" s="422"/>
      <c r="E78" s="431">
        <v>60000000</v>
      </c>
      <c r="F78" s="695"/>
      <c r="G78" s="705"/>
      <c r="H78" s="386"/>
      <c r="I78" s="385"/>
    </row>
    <row r="79" spans="2:9" s="3" customFormat="1" ht="15" customHeight="1">
      <c r="B79" s="421"/>
      <c r="C79" s="393" t="s">
        <v>201</v>
      </c>
      <c r="D79" s="422"/>
      <c r="E79" s="431">
        <v>60000000</v>
      </c>
      <c r="F79" s="695"/>
      <c r="G79" s="705"/>
      <c r="H79" s="386"/>
      <c r="I79" s="385"/>
    </row>
    <row r="80" spans="2:9" s="3" customFormat="1" ht="15" customHeight="1">
      <c r="B80" s="421"/>
      <c r="C80" s="393" t="s">
        <v>219</v>
      </c>
      <c r="D80" s="422"/>
      <c r="E80" s="431">
        <v>60000000</v>
      </c>
      <c r="F80" s="695"/>
      <c r="G80" s="705"/>
      <c r="H80" s="386"/>
      <c r="I80" s="385"/>
    </row>
    <row r="81" spans="2:9" s="3" customFormat="1" ht="15" customHeight="1">
      <c r="B81" s="421"/>
      <c r="C81" s="393" t="s">
        <v>202</v>
      </c>
      <c r="D81" s="422"/>
      <c r="E81" s="431">
        <v>60000000</v>
      </c>
      <c r="F81" s="695"/>
      <c r="G81" s="705"/>
      <c r="H81" s="386"/>
      <c r="I81" s="385"/>
    </row>
    <row r="82" spans="2:9" s="3" customFormat="1" ht="15" customHeight="1">
      <c r="B82" s="421"/>
      <c r="C82" s="393" t="s">
        <v>220</v>
      </c>
      <c r="D82" s="422"/>
      <c r="E82" s="431">
        <v>60000000</v>
      </c>
      <c r="F82" s="695"/>
      <c r="G82" s="705"/>
      <c r="H82" s="386"/>
      <c r="I82" s="385"/>
    </row>
    <row r="83" spans="2:9" s="3" customFormat="1" ht="15" customHeight="1">
      <c r="B83" s="421"/>
      <c r="C83" s="393" t="s">
        <v>192</v>
      </c>
      <c r="D83" s="422"/>
      <c r="E83" s="431">
        <v>60000000</v>
      </c>
      <c r="F83" s="695"/>
      <c r="G83" s="705"/>
      <c r="H83" s="386"/>
      <c r="I83" s="385"/>
    </row>
    <row r="84" spans="2:9" s="3" customFormat="1" ht="15" customHeight="1">
      <c r="B84" s="421"/>
      <c r="C84" s="393" t="s">
        <v>221</v>
      </c>
      <c r="D84" s="422"/>
      <c r="E84" s="431">
        <v>60000000</v>
      </c>
      <c r="F84" s="695"/>
      <c r="G84" s="705"/>
      <c r="H84" s="386"/>
      <c r="I84" s="385"/>
    </row>
    <row r="85" spans="2:9" s="3" customFormat="1" ht="15" customHeight="1" thickBot="1">
      <c r="B85" s="421"/>
      <c r="C85" s="452" t="s">
        <v>222</v>
      </c>
      <c r="D85" s="422"/>
      <c r="E85" s="431">
        <v>60000000</v>
      </c>
      <c r="F85" s="644"/>
      <c r="G85" s="706"/>
      <c r="H85" s="386"/>
      <c r="I85" s="385"/>
    </row>
    <row r="86" spans="2:9" s="3" customFormat="1" ht="21" customHeight="1" thickBot="1">
      <c r="B86" s="438" t="s">
        <v>146</v>
      </c>
      <c r="C86" s="418" t="s">
        <v>227</v>
      </c>
      <c r="D86" s="419"/>
      <c r="E86" s="420"/>
      <c r="F86" s="420"/>
      <c r="G86" s="439">
        <v>4740000000</v>
      </c>
      <c r="H86" s="386"/>
      <c r="I86" s="385"/>
    </row>
    <row r="87" spans="2:9" s="3" customFormat="1" ht="47.25" customHeight="1">
      <c r="B87" s="662">
        <v>4</v>
      </c>
      <c r="C87" s="456" t="s">
        <v>79</v>
      </c>
      <c r="D87" s="437"/>
      <c r="E87" s="441"/>
      <c r="F87" s="699">
        <f>E88+E89+E90+E91+E92</f>
        <v>1507455000</v>
      </c>
      <c r="G87" s="651">
        <f>F87</f>
        <v>1507455000</v>
      </c>
      <c r="H87" s="661" t="e">
        <f>#REF!</f>
        <v>#REF!</v>
      </c>
      <c r="I87" s="660" t="e">
        <f>F87-H87</f>
        <v>#REF!</v>
      </c>
    </row>
    <row r="88" spans="2:9" s="3" customFormat="1" ht="18" customHeight="1">
      <c r="B88" s="663"/>
      <c r="C88" s="457" t="s">
        <v>295</v>
      </c>
      <c r="D88" s="399"/>
      <c r="E88" s="397">
        <v>314505000</v>
      </c>
      <c r="F88" s="668"/>
      <c r="G88" s="652"/>
      <c r="H88" s="661"/>
      <c r="I88" s="660"/>
    </row>
    <row r="89" spans="2:9" s="3" customFormat="1" ht="23.25">
      <c r="B89" s="663"/>
      <c r="C89" s="457" t="s">
        <v>223</v>
      </c>
      <c r="D89" s="399"/>
      <c r="E89" s="397">
        <v>167850000</v>
      </c>
      <c r="F89" s="668"/>
      <c r="G89" s="652"/>
      <c r="H89" s="661"/>
      <c r="I89" s="660"/>
    </row>
    <row r="90" spans="2:9" s="3" customFormat="1" ht="23.25">
      <c r="B90" s="663"/>
      <c r="C90" s="457" t="s">
        <v>224</v>
      </c>
      <c r="D90" s="399"/>
      <c r="E90" s="397">
        <v>335000000</v>
      </c>
      <c r="F90" s="668"/>
      <c r="G90" s="652"/>
      <c r="H90" s="661"/>
      <c r="I90" s="660"/>
    </row>
    <row r="91" spans="2:9" s="3" customFormat="1" ht="23.25">
      <c r="B91" s="663"/>
      <c r="C91" s="457" t="s">
        <v>225</v>
      </c>
      <c r="D91" s="399"/>
      <c r="E91" s="397">
        <v>644000000</v>
      </c>
      <c r="F91" s="668"/>
      <c r="G91" s="652"/>
      <c r="H91" s="661"/>
      <c r="I91" s="660"/>
    </row>
    <row r="92" spans="2:9" s="3" customFormat="1" ht="24" thickBot="1">
      <c r="B92" s="707"/>
      <c r="C92" s="458" t="s">
        <v>226</v>
      </c>
      <c r="D92" s="442"/>
      <c r="E92" s="443">
        <v>46100000</v>
      </c>
      <c r="F92" s="700"/>
      <c r="G92" s="646"/>
      <c r="H92" s="661"/>
      <c r="I92" s="660"/>
    </row>
    <row r="93" spans="2:9" s="3" customFormat="1" ht="23.25" customHeight="1">
      <c r="B93" s="664">
        <v>5</v>
      </c>
      <c r="C93" s="447" t="s">
        <v>100</v>
      </c>
      <c r="D93" s="448"/>
      <c r="E93" s="686">
        <v>384350000</v>
      </c>
      <c r="F93" s="678">
        <f>E93</f>
        <v>384350000</v>
      </c>
      <c r="G93" s="651">
        <v>384350000</v>
      </c>
      <c r="H93" s="661" t="e">
        <f>#REF!</f>
        <v>#REF!</v>
      </c>
      <c r="I93" s="660" t="e">
        <f>F93-H93</f>
        <v>#REF!</v>
      </c>
    </row>
    <row r="94" spans="2:9" s="3" customFormat="1" ht="47.25" customHeight="1" thickBot="1">
      <c r="B94" s="665"/>
      <c r="C94" s="452" t="s">
        <v>228</v>
      </c>
      <c r="D94" s="453"/>
      <c r="E94" s="644"/>
      <c r="F94" s="679"/>
      <c r="G94" s="646"/>
      <c r="H94" s="661"/>
      <c r="I94" s="660"/>
    </row>
    <row r="95" spans="2:9" s="3" customFormat="1" ht="24">
      <c r="B95" s="662">
        <v>6</v>
      </c>
      <c r="C95" s="444" t="s">
        <v>101</v>
      </c>
      <c r="D95" s="445"/>
      <c r="E95" s="687">
        <v>1600000000</v>
      </c>
      <c r="F95" s="687">
        <f>E95</f>
        <v>1600000000</v>
      </c>
      <c r="G95" s="651">
        <v>1600000000</v>
      </c>
      <c r="H95" s="661" t="e">
        <f>#REF!</f>
        <v>#REF!</v>
      </c>
      <c r="I95" s="660" t="e">
        <f>F95-H95</f>
        <v>#REF!</v>
      </c>
    </row>
    <row r="96" spans="2:9" s="3" customFormat="1" ht="24" thickBot="1">
      <c r="B96" s="707"/>
      <c r="C96" s="415" t="s">
        <v>229</v>
      </c>
      <c r="D96" s="489"/>
      <c r="E96" s="643"/>
      <c r="F96" s="643"/>
      <c r="G96" s="652"/>
      <c r="H96" s="661"/>
      <c r="I96" s="660"/>
    </row>
    <row r="97" spans="2:9" s="3" customFormat="1" ht="48">
      <c r="B97" s="446">
        <v>7</v>
      </c>
      <c r="C97" s="447" t="s">
        <v>95</v>
      </c>
      <c r="D97" s="448"/>
      <c r="E97" s="493"/>
      <c r="F97" s="449"/>
      <c r="G97" s="641">
        <v>6318684229</v>
      </c>
      <c r="H97" s="386" t="e">
        <f>#REF!</f>
        <v>#REF!</v>
      </c>
      <c r="I97" s="385" t="e">
        <f>F97-H97</f>
        <v>#REF!</v>
      </c>
    </row>
    <row r="98" spans="2:9" s="3" customFormat="1" ht="18.75" customHeight="1">
      <c r="B98" s="388"/>
      <c r="C98" s="407" t="s">
        <v>230</v>
      </c>
      <c r="D98" s="390"/>
      <c r="E98" s="392">
        <v>520311000</v>
      </c>
      <c r="F98" s="643">
        <f>E98+E99+E100+E101+E102+E103+E104+E105</f>
        <v>6318684229</v>
      </c>
      <c r="G98" s="642"/>
      <c r="H98" s="386"/>
      <c r="I98" s="385"/>
    </row>
    <row r="99" spans="2:9" s="3" customFormat="1" ht="18.75" customHeight="1">
      <c r="B99" s="388"/>
      <c r="C99" s="407" t="s">
        <v>231</v>
      </c>
      <c r="D99" s="390"/>
      <c r="E99" s="392">
        <v>750000000</v>
      </c>
      <c r="F99" s="695"/>
      <c r="G99" s="642"/>
      <c r="H99" s="386"/>
      <c r="I99" s="385"/>
    </row>
    <row r="100" spans="2:9" s="3" customFormat="1" ht="16.5" customHeight="1">
      <c r="B100" s="388"/>
      <c r="C100" s="407" t="s">
        <v>236</v>
      </c>
      <c r="D100" s="390"/>
      <c r="E100" s="392">
        <v>53000000</v>
      </c>
      <c r="F100" s="695"/>
      <c r="G100" s="642"/>
      <c r="H100" s="386"/>
      <c r="I100" s="385"/>
    </row>
    <row r="101" spans="2:9" s="3" customFormat="1" ht="15.75" customHeight="1">
      <c r="B101" s="388"/>
      <c r="C101" s="407" t="s">
        <v>237</v>
      </c>
      <c r="D101" s="390"/>
      <c r="E101" s="392">
        <v>500000000</v>
      </c>
      <c r="F101" s="695"/>
      <c r="G101" s="642"/>
      <c r="H101" s="386"/>
      <c r="I101" s="385"/>
    </row>
    <row r="102" spans="2:9" s="3" customFormat="1" ht="16.5" customHeight="1">
      <c r="B102" s="388"/>
      <c r="C102" s="407" t="s">
        <v>232</v>
      </c>
      <c r="D102" s="390"/>
      <c r="E102" s="392">
        <v>245800000</v>
      </c>
      <c r="F102" s="695"/>
      <c r="G102" s="642"/>
      <c r="H102" s="386"/>
      <c r="I102" s="385"/>
    </row>
    <row r="103" spans="2:9" s="3" customFormat="1" ht="12.75" customHeight="1">
      <c r="B103" s="388"/>
      <c r="C103" s="407" t="s">
        <v>233</v>
      </c>
      <c r="D103" s="390"/>
      <c r="E103" s="392">
        <v>2398000000</v>
      </c>
      <c r="F103" s="695"/>
      <c r="G103" s="642"/>
      <c r="H103" s="386"/>
      <c r="I103" s="385"/>
    </row>
    <row r="104" spans="2:9" s="3" customFormat="1" ht="15.75" customHeight="1">
      <c r="B104" s="388"/>
      <c r="C104" s="407" t="s">
        <v>234</v>
      </c>
      <c r="D104" s="390"/>
      <c r="E104" s="392">
        <v>1514892500</v>
      </c>
      <c r="F104" s="695"/>
      <c r="G104" s="642"/>
      <c r="H104" s="386"/>
      <c r="I104" s="385"/>
    </row>
    <row r="105" spans="2:9" s="3" customFormat="1" ht="15" customHeight="1" thickBot="1">
      <c r="B105" s="451"/>
      <c r="C105" s="468" t="s">
        <v>235</v>
      </c>
      <c r="D105" s="453"/>
      <c r="E105" s="454">
        <v>336680729</v>
      </c>
      <c r="F105" s="644"/>
      <c r="G105" s="647"/>
      <c r="H105" s="386"/>
      <c r="I105" s="385"/>
    </row>
    <row r="106" spans="2:9" s="3" customFormat="1" ht="38.25" customHeight="1">
      <c r="B106" s="681" t="s">
        <v>87</v>
      </c>
      <c r="C106" s="480" t="s">
        <v>24</v>
      </c>
      <c r="D106" s="495"/>
      <c r="E106" s="482"/>
      <c r="F106" s="496"/>
      <c r="G106" s="651">
        <v>1434350000</v>
      </c>
      <c r="H106" s="386"/>
      <c r="I106" s="385"/>
    </row>
    <row r="107" spans="2:9" s="3" customFormat="1" ht="18" customHeight="1">
      <c r="B107" s="682"/>
      <c r="C107" s="459" t="s">
        <v>293</v>
      </c>
      <c r="D107" s="400"/>
      <c r="E107" s="397">
        <v>1025000000</v>
      </c>
      <c r="F107" s="397">
        <f>E107</f>
        <v>1025000000</v>
      </c>
      <c r="G107" s="652"/>
      <c r="H107" s="386" t="e">
        <f>#REF!</f>
        <v>#REF!</v>
      </c>
      <c r="I107" s="385" t="e">
        <f t="shared" ref="I107:I114" si="0">F107-H107</f>
        <v>#REF!</v>
      </c>
    </row>
    <row r="108" spans="2:9" s="3" customFormat="1" ht="22.5" customHeight="1">
      <c r="B108" s="682"/>
      <c r="C108" s="459" t="s">
        <v>106</v>
      </c>
      <c r="D108" s="400"/>
      <c r="E108" s="397">
        <v>0</v>
      </c>
      <c r="F108" s="397">
        <f t="shared" ref="F108:F114" si="1">E108</f>
        <v>0</v>
      </c>
      <c r="G108" s="652"/>
      <c r="H108" s="386" t="e">
        <f>#REF!</f>
        <v>#REF!</v>
      </c>
      <c r="I108" s="385" t="e">
        <f t="shared" si="0"/>
        <v>#REF!</v>
      </c>
    </row>
    <row r="109" spans="2:9" s="3" customFormat="1" ht="23.25" customHeight="1">
      <c r="B109" s="682"/>
      <c r="C109" s="459" t="s">
        <v>113</v>
      </c>
      <c r="D109" s="400"/>
      <c r="E109" s="397">
        <v>0</v>
      </c>
      <c r="F109" s="397">
        <f t="shared" si="1"/>
        <v>0</v>
      </c>
      <c r="G109" s="652"/>
      <c r="H109" s="386" t="e">
        <f>#REF!</f>
        <v>#REF!</v>
      </c>
      <c r="I109" s="385" t="e">
        <f t="shared" si="0"/>
        <v>#REF!</v>
      </c>
    </row>
    <row r="110" spans="2:9" s="3" customFormat="1" ht="54" customHeight="1">
      <c r="B110" s="682"/>
      <c r="C110" s="541" t="s">
        <v>304</v>
      </c>
      <c r="D110" s="542"/>
      <c r="E110" s="443"/>
      <c r="F110" s="443"/>
      <c r="G110" s="652"/>
      <c r="H110" s="386" t="e">
        <f>#REF!</f>
        <v>#REF!</v>
      </c>
      <c r="I110" s="385" t="e">
        <f t="shared" si="0"/>
        <v>#REF!</v>
      </c>
    </row>
    <row r="111" spans="2:9" s="3" customFormat="1" ht="31.5" customHeight="1">
      <c r="B111" s="682"/>
      <c r="C111" s="543" t="s">
        <v>302</v>
      </c>
      <c r="D111" s="544"/>
      <c r="E111" s="545">
        <v>36000000</v>
      </c>
      <c r="F111" s="545">
        <v>36000000</v>
      </c>
      <c r="G111" s="652"/>
      <c r="H111" s="386"/>
      <c r="I111" s="385"/>
    </row>
    <row r="112" spans="2:9" s="3" customFormat="1" ht="20.25" customHeight="1">
      <c r="B112" s="682"/>
      <c r="C112" s="539" t="s">
        <v>303</v>
      </c>
      <c r="D112" s="540"/>
      <c r="E112" s="538">
        <v>90000000</v>
      </c>
      <c r="F112" s="538">
        <v>90000000</v>
      </c>
      <c r="G112" s="652"/>
      <c r="H112" s="386"/>
      <c r="I112" s="385"/>
    </row>
    <row r="113" spans="2:9" s="3" customFormat="1" ht="22.5" customHeight="1">
      <c r="B113" s="682"/>
      <c r="C113" s="398" t="s">
        <v>238</v>
      </c>
      <c r="D113" s="400"/>
      <c r="E113" s="397">
        <v>283350000</v>
      </c>
      <c r="F113" s="397">
        <f t="shared" si="1"/>
        <v>283350000</v>
      </c>
      <c r="G113" s="652"/>
      <c r="H113" s="386" t="e">
        <f>#REF!</f>
        <v>#REF!</v>
      </c>
      <c r="I113" s="385" t="e">
        <f t="shared" si="0"/>
        <v>#REF!</v>
      </c>
    </row>
    <row r="114" spans="2:9" s="15" customFormat="1" ht="21" customHeight="1" thickBot="1">
      <c r="B114" s="708"/>
      <c r="C114" s="483" t="s">
        <v>52</v>
      </c>
      <c r="D114" s="497"/>
      <c r="E114" s="485"/>
      <c r="F114" s="485">
        <f t="shared" si="1"/>
        <v>0</v>
      </c>
      <c r="G114" s="646"/>
      <c r="H114" s="386" t="e">
        <f>#REF!</f>
        <v>#REF!</v>
      </c>
      <c r="I114" s="385" t="e">
        <f t="shared" si="0"/>
        <v>#REF!</v>
      </c>
    </row>
    <row r="115" spans="2:9" s="3" customFormat="1" ht="24">
      <c r="B115" s="681" t="s">
        <v>80</v>
      </c>
      <c r="C115" s="447" t="s">
        <v>70</v>
      </c>
      <c r="D115" s="448"/>
      <c r="E115" s="449"/>
      <c r="F115" s="678">
        <f>E116+E117+E118</f>
        <v>1092000000</v>
      </c>
      <c r="G115" s="641">
        <v>1092000000</v>
      </c>
      <c r="H115" s="386"/>
      <c r="I115" s="660" t="e">
        <f>F115-#REF!</f>
        <v>#REF!</v>
      </c>
    </row>
    <row r="116" spans="2:9" s="3" customFormat="1" ht="37.5">
      <c r="B116" s="682"/>
      <c r="C116" s="393" t="s">
        <v>240</v>
      </c>
      <c r="D116" s="390"/>
      <c r="E116" s="392">
        <v>500000000</v>
      </c>
      <c r="F116" s="680"/>
      <c r="G116" s="642"/>
      <c r="H116" s="386"/>
      <c r="I116" s="660"/>
    </row>
    <row r="117" spans="2:9" s="3" customFormat="1" ht="23.25">
      <c r="B117" s="682"/>
      <c r="C117" s="393" t="s">
        <v>241</v>
      </c>
      <c r="D117" s="390"/>
      <c r="E117" s="392">
        <v>464000000</v>
      </c>
      <c r="F117" s="680"/>
      <c r="G117" s="642"/>
      <c r="H117" s="386"/>
      <c r="I117" s="660"/>
    </row>
    <row r="118" spans="2:9" s="3" customFormat="1" ht="22.5" customHeight="1" thickBot="1">
      <c r="B118" s="708"/>
      <c r="C118" s="452" t="s">
        <v>239</v>
      </c>
      <c r="D118" s="469"/>
      <c r="E118" s="454">
        <v>128000000</v>
      </c>
      <c r="F118" s="679"/>
      <c r="G118" s="647"/>
      <c r="H118" s="386" t="e">
        <f>#REF!</f>
        <v>#REF!</v>
      </c>
      <c r="I118" s="660"/>
    </row>
    <row r="119" spans="2:9" s="3" customFormat="1" ht="24">
      <c r="B119" s="681" t="s">
        <v>81</v>
      </c>
      <c r="C119" s="447" t="s">
        <v>50</v>
      </c>
      <c r="D119" s="492"/>
      <c r="E119" s="449"/>
      <c r="F119" s="493"/>
      <c r="G119" s="494"/>
      <c r="H119" s="386"/>
      <c r="I119" s="385"/>
    </row>
    <row r="120" spans="2:9" s="3" customFormat="1" ht="17.25" customHeight="1">
      <c r="B120" s="682"/>
      <c r="C120" s="393" t="s">
        <v>318</v>
      </c>
      <c r="D120" s="401"/>
      <c r="E120" s="392">
        <v>183000000</v>
      </c>
      <c r="F120" s="700">
        <f>E120+E121+E123</f>
        <v>220606872</v>
      </c>
      <c r="G120" s="645">
        <v>220606872</v>
      </c>
      <c r="H120" s="386" t="e">
        <f>#REF!</f>
        <v>#REF!</v>
      </c>
      <c r="I120" s="385" t="e">
        <f t="shared" ref="I120:I125" si="2">F120-H120</f>
        <v>#REF!</v>
      </c>
    </row>
    <row r="121" spans="2:9" s="3" customFormat="1" ht="20.100000000000001" customHeight="1">
      <c r="B121" s="682"/>
      <c r="C121" s="393" t="s">
        <v>243</v>
      </c>
      <c r="D121" s="390"/>
      <c r="E121" s="392">
        <v>17769180</v>
      </c>
      <c r="F121" s="713"/>
      <c r="G121" s="652"/>
      <c r="H121" s="386" t="e">
        <f>#REF!</f>
        <v>#REF!</v>
      </c>
      <c r="I121" s="385" t="e">
        <f t="shared" si="2"/>
        <v>#REF!</v>
      </c>
    </row>
    <row r="122" spans="2:9" s="3" customFormat="1" ht="20.100000000000001" customHeight="1">
      <c r="B122" s="682"/>
      <c r="C122" s="393" t="s">
        <v>49</v>
      </c>
      <c r="D122" s="390"/>
      <c r="E122" s="392"/>
      <c r="F122" s="713"/>
      <c r="G122" s="652"/>
      <c r="H122" s="386" t="e">
        <f>#REF!</f>
        <v>#REF!</v>
      </c>
      <c r="I122" s="385" t="e">
        <f t="shared" si="2"/>
        <v>#REF!</v>
      </c>
    </row>
    <row r="123" spans="2:9" s="3" customFormat="1" ht="20.100000000000001" customHeight="1" thickBot="1">
      <c r="B123" s="708"/>
      <c r="C123" s="452" t="s">
        <v>242</v>
      </c>
      <c r="D123" s="453"/>
      <c r="E123" s="454">
        <v>19837692</v>
      </c>
      <c r="F123" s="714"/>
      <c r="G123" s="646"/>
      <c r="H123" s="386" t="e">
        <f>#REF!</f>
        <v>#REF!</v>
      </c>
      <c r="I123" s="385" t="e">
        <f t="shared" si="2"/>
        <v>#REF!</v>
      </c>
    </row>
    <row r="124" spans="2:9" s="3" customFormat="1" ht="68.25" customHeight="1" thickBot="1">
      <c r="B124" s="438" t="s">
        <v>74</v>
      </c>
      <c r="C124" s="418" t="s">
        <v>305</v>
      </c>
      <c r="D124" s="490"/>
      <c r="E124" s="420">
        <v>550000000</v>
      </c>
      <c r="F124" s="420">
        <f>E124</f>
        <v>550000000</v>
      </c>
      <c r="G124" s="491">
        <v>550000000</v>
      </c>
      <c r="H124" s="386" t="e">
        <f>#REF!</f>
        <v>#REF!</v>
      </c>
      <c r="I124" s="385" t="e">
        <f t="shared" si="2"/>
        <v>#REF!</v>
      </c>
    </row>
    <row r="125" spans="2:9" s="3" customFormat="1" ht="26.25" customHeight="1">
      <c r="B125" s="681" t="s">
        <v>75</v>
      </c>
      <c r="C125" s="447" t="s">
        <v>76</v>
      </c>
      <c r="D125" s="688"/>
      <c r="E125" s="686"/>
      <c r="F125" s="678"/>
      <c r="G125" s="653">
        <f>6024622800-400000000</f>
        <v>5624622800</v>
      </c>
      <c r="H125" s="661" t="e">
        <f>#REF!</f>
        <v>#REF!</v>
      </c>
      <c r="I125" s="660" t="e">
        <f t="shared" si="2"/>
        <v>#REF!</v>
      </c>
    </row>
    <row r="126" spans="2:9" s="3" customFormat="1" ht="50.25" customHeight="1">
      <c r="B126" s="682"/>
      <c r="C126" s="403" t="s">
        <v>65</v>
      </c>
      <c r="D126" s="689"/>
      <c r="E126" s="687"/>
      <c r="F126" s="680"/>
      <c r="G126" s="654"/>
      <c r="H126" s="661"/>
      <c r="I126" s="660"/>
    </row>
    <row r="127" spans="2:9" s="3" customFormat="1" ht="21" customHeight="1">
      <c r="B127" s="682"/>
      <c r="C127" s="403" t="s">
        <v>244</v>
      </c>
      <c r="D127" s="404"/>
      <c r="E127" s="392">
        <v>1240000000</v>
      </c>
      <c r="F127" s="690">
        <f>E127+E128+E129</f>
        <v>1489500000</v>
      </c>
      <c r="G127" s="654"/>
      <c r="H127" s="386"/>
      <c r="I127" s="385"/>
    </row>
    <row r="128" spans="2:9" s="3" customFormat="1" ht="23.25">
      <c r="B128" s="682"/>
      <c r="C128" s="403" t="s">
        <v>245</v>
      </c>
      <c r="D128" s="404"/>
      <c r="E128" s="392">
        <v>200000000</v>
      </c>
      <c r="F128" s="691"/>
      <c r="G128" s="654"/>
      <c r="H128" s="386"/>
      <c r="I128" s="385"/>
    </row>
    <row r="129" spans="2:11" s="3" customFormat="1" ht="23.25" customHeight="1">
      <c r="B129" s="682"/>
      <c r="C129" s="403" t="s">
        <v>246</v>
      </c>
      <c r="D129" s="404"/>
      <c r="E129" s="392">
        <v>49500000</v>
      </c>
      <c r="F129" s="692"/>
      <c r="G129" s="654"/>
      <c r="H129" s="386"/>
      <c r="I129" s="385"/>
    </row>
    <row r="130" spans="2:11" s="3" customFormat="1" ht="19.5" customHeight="1">
      <c r="B130" s="682"/>
      <c r="C130" s="461" t="s">
        <v>63</v>
      </c>
      <c r="D130" s="693"/>
      <c r="E130" s="643"/>
      <c r="F130" s="680"/>
      <c r="G130" s="654"/>
      <c r="H130" s="661" t="e">
        <f>#REF!</f>
        <v>#REF!</v>
      </c>
      <c r="I130" s="660" t="e">
        <f>F130-H130</f>
        <v>#REF!</v>
      </c>
      <c r="K130" s="3" t="s">
        <v>82</v>
      </c>
    </row>
    <row r="131" spans="2:11" s="3" customFormat="1" ht="57.75" customHeight="1">
      <c r="B131" s="682"/>
      <c r="C131" s="462" t="s">
        <v>84</v>
      </c>
      <c r="D131" s="694"/>
      <c r="E131" s="687"/>
      <c r="F131" s="680"/>
      <c r="G131" s="654"/>
      <c r="H131" s="661"/>
      <c r="I131" s="660"/>
    </row>
    <row r="132" spans="2:11" s="3" customFormat="1" ht="22.5" customHeight="1">
      <c r="B132" s="396"/>
      <c r="C132" s="405" t="s">
        <v>247</v>
      </c>
      <c r="D132" s="404"/>
      <c r="E132" s="392">
        <v>3646610000</v>
      </c>
      <c r="F132" s="643">
        <f>E132+E133</f>
        <v>4135122800</v>
      </c>
      <c r="G132" s="654"/>
      <c r="H132" s="386"/>
      <c r="I132" s="385"/>
    </row>
    <row r="133" spans="2:11" s="3" customFormat="1" ht="24.75" thickBot="1">
      <c r="B133" s="487"/>
      <c r="C133" s="488" t="s">
        <v>254</v>
      </c>
      <c r="D133" s="411"/>
      <c r="E133" s="454">
        <v>488512800</v>
      </c>
      <c r="F133" s="644"/>
      <c r="G133" s="655"/>
      <c r="H133" s="386"/>
      <c r="I133" s="385"/>
    </row>
    <row r="134" spans="2:11" s="3" customFormat="1" ht="21.75" customHeight="1">
      <c r="B134" s="681" t="s">
        <v>56</v>
      </c>
      <c r="C134" s="447" t="s">
        <v>77</v>
      </c>
      <c r="D134" s="467"/>
      <c r="E134" s="678">
        <v>875000000</v>
      </c>
      <c r="F134" s="678">
        <v>875000000</v>
      </c>
      <c r="G134" s="641">
        <v>875000000</v>
      </c>
      <c r="H134" s="661" t="e">
        <f>#REF!</f>
        <v>#REF!</v>
      </c>
      <c r="I134" s="660" t="e">
        <f>F134-H134</f>
        <v>#REF!</v>
      </c>
    </row>
    <row r="135" spans="2:11" s="3" customFormat="1" ht="20.100000000000001" customHeight="1" thickBot="1">
      <c r="B135" s="708"/>
      <c r="C135" s="452" t="s">
        <v>306</v>
      </c>
      <c r="D135" s="486"/>
      <c r="E135" s="679"/>
      <c r="F135" s="679"/>
      <c r="G135" s="647"/>
      <c r="H135" s="661"/>
      <c r="I135" s="660"/>
    </row>
    <row r="136" spans="2:11" s="3" customFormat="1" ht="21.75" customHeight="1">
      <c r="B136" s="681" t="s">
        <v>147</v>
      </c>
      <c r="C136" s="447" t="s">
        <v>97</v>
      </c>
      <c r="D136" s="467"/>
      <c r="E136" s="449"/>
      <c r="F136" s="449"/>
      <c r="G136" s="641">
        <v>2618000000</v>
      </c>
      <c r="H136" s="386"/>
      <c r="I136" s="385"/>
    </row>
    <row r="137" spans="2:11" s="3" customFormat="1" ht="21.75" customHeight="1">
      <c r="B137" s="682"/>
      <c r="C137" s="407" t="s">
        <v>248</v>
      </c>
      <c r="D137" s="394"/>
      <c r="E137" s="392">
        <v>160000000</v>
      </c>
      <c r="F137" s="643">
        <f>E137+E138+E139+E140+E141+E142+E143+E144+E145</f>
        <v>1380000000</v>
      </c>
      <c r="G137" s="642"/>
      <c r="H137" s="386"/>
      <c r="I137" s="385"/>
    </row>
    <row r="138" spans="2:11" s="3" customFormat="1" ht="21.75" customHeight="1">
      <c r="B138" s="682"/>
      <c r="C138" s="407" t="s">
        <v>220</v>
      </c>
      <c r="D138" s="394"/>
      <c r="E138" s="392">
        <v>160000000</v>
      </c>
      <c r="F138" s="695"/>
      <c r="G138" s="642"/>
      <c r="H138" s="386"/>
      <c r="I138" s="385"/>
    </row>
    <row r="139" spans="2:11" s="3" customFormat="1" ht="21.75" customHeight="1">
      <c r="B139" s="682"/>
      <c r="C139" s="407" t="s">
        <v>189</v>
      </c>
      <c r="D139" s="394"/>
      <c r="E139" s="392">
        <v>140000000</v>
      </c>
      <c r="F139" s="695"/>
      <c r="G139" s="642"/>
      <c r="H139" s="386"/>
      <c r="I139" s="385"/>
    </row>
    <row r="140" spans="2:11" s="3" customFormat="1" ht="21.75" customHeight="1">
      <c r="B140" s="682"/>
      <c r="C140" s="407" t="s">
        <v>221</v>
      </c>
      <c r="D140" s="394"/>
      <c r="E140" s="392">
        <v>160000000</v>
      </c>
      <c r="F140" s="695"/>
      <c r="G140" s="642"/>
      <c r="H140" s="386"/>
      <c r="I140" s="385"/>
    </row>
    <row r="141" spans="2:11" s="3" customFormat="1" ht="21.75" customHeight="1">
      <c r="B141" s="682"/>
      <c r="C141" s="407" t="s">
        <v>249</v>
      </c>
      <c r="D141" s="394"/>
      <c r="E141" s="392">
        <v>160000000</v>
      </c>
      <c r="F141" s="695"/>
      <c r="G141" s="642"/>
      <c r="H141" s="386"/>
      <c r="I141" s="385"/>
    </row>
    <row r="142" spans="2:11" s="3" customFormat="1" ht="21.75" customHeight="1">
      <c r="B142" s="682"/>
      <c r="C142" s="407" t="s">
        <v>219</v>
      </c>
      <c r="D142" s="394"/>
      <c r="E142" s="392">
        <v>150000000</v>
      </c>
      <c r="F142" s="695"/>
      <c r="G142" s="642"/>
      <c r="H142" s="386"/>
      <c r="I142" s="385"/>
    </row>
    <row r="143" spans="2:11" s="3" customFormat="1" ht="21.75" customHeight="1">
      <c r="B143" s="682"/>
      <c r="C143" s="407" t="s">
        <v>250</v>
      </c>
      <c r="D143" s="394"/>
      <c r="E143" s="392">
        <v>150000000</v>
      </c>
      <c r="F143" s="695"/>
      <c r="G143" s="642"/>
      <c r="H143" s="386"/>
      <c r="I143" s="385"/>
    </row>
    <row r="144" spans="2:11" s="3" customFormat="1" ht="21.75" customHeight="1">
      <c r="B144" s="682"/>
      <c r="C144" s="407" t="s">
        <v>291</v>
      </c>
      <c r="D144" s="394"/>
      <c r="E144" s="392">
        <v>150000000</v>
      </c>
      <c r="F144" s="695"/>
      <c r="G144" s="642"/>
      <c r="H144" s="386"/>
      <c r="I144" s="385"/>
    </row>
    <row r="145" spans="2:9" s="3" customFormat="1" ht="21.75" customHeight="1">
      <c r="B145" s="682"/>
      <c r="C145" s="407" t="s">
        <v>251</v>
      </c>
      <c r="D145" s="394"/>
      <c r="E145" s="392">
        <v>150000000</v>
      </c>
      <c r="F145" s="687"/>
      <c r="G145" s="642"/>
      <c r="H145" s="386"/>
      <c r="I145" s="385"/>
    </row>
    <row r="146" spans="2:9" s="3" customFormat="1" ht="23.25" customHeight="1" thickBot="1">
      <c r="B146" s="682"/>
      <c r="C146" s="407" t="s">
        <v>252</v>
      </c>
      <c r="D146" s="394"/>
      <c r="E146" s="392">
        <v>750000000</v>
      </c>
      <c r="F146" s="392">
        <f>E146</f>
        <v>750000000</v>
      </c>
      <c r="G146" s="642"/>
      <c r="H146" s="386" t="e">
        <f>#REF!</f>
        <v>#REF!</v>
      </c>
      <c r="I146" s="385" t="e">
        <f t="shared" ref="I146:I155" si="3">F146-H146</f>
        <v>#REF!</v>
      </c>
    </row>
    <row r="147" spans="2:9" s="3" customFormat="1" ht="27.75" customHeight="1">
      <c r="B147" s="664">
        <v>15</v>
      </c>
      <c r="C147" s="447" t="s">
        <v>292</v>
      </c>
      <c r="D147" s="463"/>
      <c r="E147" s="449"/>
      <c r="F147" s="449"/>
      <c r="G147" s="653">
        <v>2721000000</v>
      </c>
      <c r="H147" s="386"/>
      <c r="I147" s="413">
        <f t="shared" si="3"/>
        <v>0</v>
      </c>
    </row>
    <row r="148" spans="2:9" s="3" customFormat="1" ht="39" customHeight="1">
      <c r="B148" s="663"/>
      <c r="C148" s="407" t="s">
        <v>91</v>
      </c>
      <c r="D148" s="406">
        <v>10</v>
      </c>
      <c r="E148" s="397">
        <v>30000000</v>
      </c>
      <c r="F148" s="397">
        <f>E148*D148</f>
        <v>300000000</v>
      </c>
      <c r="G148" s="654"/>
      <c r="H148" s="661" t="e">
        <f>#REF!</f>
        <v>#REF!</v>
      </c>
      <c r="I148" s="413" t="e">
        <f t="shared" si="3"/>
        <v>#REF!</v>
      </c>
    </row>
    <row r="149" spans="2:9" s="3" customFormat="1" ht="15.95" customHeight="1">
      <c r="B149" s="663"/>
      <c r="C149" s="407" t="s">
        <v>46</v>
      </c>
      <c r="D149" s="406">
        <v>1</v>
      </c>
      <c r="E149" s="397">
        <v>250000000</v>
      </c>
      <c r="F149" s="397">
        <f>E149</f>
        <v>250000000</v>
      </c>
      <c r="G149" s="654"/>
      <c r="H149" s="661"/>
      <c r="I149" s="413">
        <f t="shared" si="3"/>
        <v>250000000</v>
      </c>
    </row>
    <row r="150" spans="2:9" s="3" customFormat="1" ht="15.95" customHeight="1">
      <c r="B150" s="663"/>
      <c r="C150" s="407" t="s">
        <v>85</v>
      </c>
      <c r="D150" s="406">
        <v>1</v>
      </c>
      <c r="E150" s="397">
        <v>250000000</v>
      </c>
      <c r="F150" s="397">
        <f>E150*D150</f>
        <v>250000000</v>
      </c>
      <c r="G150" s="654"/>
      <c r="H150" s="661"/>
      <c r="I150" s="413">
        <f t="shared" si="3"/>
        <v>250000000</v>
      </c>
    </row>
    <row r="151" spans="2:9" s="3" customFormat="1" ht="15.95" customHeight="1">
      <c r="B151" s="663"/>
      <c r="C151" s="407" t="s">
        <v>86</v>
      </c>
      <c r="D151" s="406">
        <v>1</v>
      </c>
      <c r="E151" s="397">
        <v>200000000</v>
      </c>
      <c r="F151" s="397">
        <f>E151</f>
        <v>200000000</v>
      </c>
      <c r="G151" s="654"/>
      <c r="H151" s="661"/>
      <c r="I151" s="413">
        <f t="shared" si="3"/>
        <v>200000000</v>
      </c>
    </row>
    <row r="152" spans="2:9" s="15" customFormat="1" ht="15.95" customHeight="1">
      <c r="B152" s="663"/>
      <c r="C152" s="407" t="s">
        <v>88</v>
      </c>
      <c r="D152" s="406">
        <v>1</v>
      </c>
      <c r="E152" s="397">
        <v>300000000</v>
      </c>
      <c r="F152" s="397">
        <f>E152</f>
        <v>300000000</v>
      </c>
      <c r="G152" s="654"/>
      <c r="H152" s="661"/>
      <c r="I152" s="413">
        <f t="shared" si="3"/>
        <v>300000000</v>
      </c>
    </row>
    <row r="153" spans="2:9" s="3" customFormat="1" ht="15.95" customHeight="1">
      <c r="B153" s="663"/>
      <c r="C153" s="407" t="s">
        <v>89</v>
      </c>
      <c r="D153" s="406">
        <v>5</v>
      </c>
      <c r="E153" s="397">
        <v>40000000</v>
      </c>
      <c r="F153" s="397">
        <f>E153*D153</f>
        <v>200000000</v>
      </c>
      <c r="G153" s="654"/>
      <c r="H153" s="661"/>
      <c r="I153" s="413">
        <f t="shared" si="3"/>
        <v>200000000</v>
      </c>
    </row>
    <row r="154" spans="2:9" s="3" customFormat="1" ht="15.95" customHeight="1">
      <c r="B154" s="663"/>
      <c r="C154" s="407" t="s">
        <v>102</v>
      </c>
      <c r="D154" s="406">
        <v>10</v>
      </c>
      <c r="E154" s="397">
        <v>32100000</v>
      </c>
      <c r="F154" s="397">
        <v>321000000</v>
      </c>
      <c r="G154" s="654"/>
      <c r="H154" s="661"/>
      <c r="I154" s="413">
        <f t="shared" si="3"/>
        <v>321000000</v>
      </c>
    </row>
    <row r="155" spans="2:9" s="3" customFormat="1" ht="15.95" customHeight="1">
      <c r="B155" s="663"/>
      <c r="C155" s="407" t="s">
        <v>90</v>
      </c>
      <c r="D155" s="406">
        <v>8</v>
      </c>
      <c r="E155" s="397">
        <v>18750000</v>
      </c>
      <c r="F155" s="397">
        <v>150000000</v>
      </c>
      <c r="G155" s="654"/>
      <c r="H155" s="661"/>
      <c r="I155" s="413">
        <f t="shared" si="3"/>
        <v>150000000</v>
      </c>
    </row>
    <row r="156" spans="2:9" s="3" customFormat="1" ht="15.95" customHeight="1">
      <c r="B156" s="663"/>
      <c r="C156" s="407" t="s">
        <v>253</v>
      </c>
      <c r="D156" s="406">
        <v>1</v>
      </c>
      <c r="E156" s="397">
        <v>100000000</v>
      </c>
      <c r="F156" s="397">
        <v>100000000</v>
      </c>
      <c r="G156" s="654"/>
      <c r="H156" s="386"/>
      <c r="I156" s="413"/>
    </row>
    <row r="157" spans="2:9" s="3" customFormat="1" ht="15.95" customHeight="1">
      <c r="B157" s="663"/>
      <c r="C157" s="407" t="s">
        <v>122</v>
      </c>
      <c r="D157" s="406">
        <v>3</v>
      </c>
      <c r="E157" s="397">
        <v>50000000</v>
      </c>
      <c r="F157" s="397">
        <f>E157*3</f>
        <v>150000000</v>
      </c>
      <c r="G157" s="654"/>
      <c r="H157" s="386"/>
      <c r="I157" s="413"/>
    </row>
    <row r="158" spans="2:9" s="3" customFormat="1" ht="66.75" customHeight="1" thickBot="1">
      <c r="B158" s="665"/>
      <c r="C158" s="468" t="s">
        <v>92</v>
      </c>
      <c r="D158" s="486">
        <v>2000</v>
      </c>
      <c r="E158" s="485">
        <v>250000</v>
      </c>
      <c r="F158" s="485">
        <f>E158*D158</f>
        <v>500000000</v>
      </c>
      <c r="G158" s="655"/>
      <c r="H158" s="386" t="e">
        <f>#REF!</f>
        <v>#REF!</v>
      </c>
      <c r="I158" s="413" t="e">
        <f>F158-H158</f>
        <v>#REF!</v>
      </c>
    </row>
    <row r="159" spans="2:9" s="3" customFormat="1" ht="23.25" customHeight="1">
      <c r="B159" s="664">
        <v>16</v>
      </c>
      <c r="C159" s="480" t="s">
        <v>93</v>
      </c>
      <c r="D159" s="481"/>
      <c r="E159" s="482"/>
      <c r="F159" s="482"/>
      <c r="G159" s="450"/>
      <c r="H159" s="386"/>
      <c r="I159" s="385"/>
    </row>
    <row r="160" spans="2:9" s="3" customFormat="1" ht="15.95" customHeight="1">
      <c r="B160" s="663"/>
      <c r="C160" s="398" t="s">
        <v>8</v>
      </c>
      <c r="D160" s="408"/>
      <c r="E160" s="397"/>
      <c r="F160" s="397"/>
      <c r="G160" s="648">
        <v>1020403107</v>
      </c>
      <c r="H160" s="386" t="e">
        <f>#REF!</f>
        <v>#REF!</v>
      </c>
      <c r="I160" s="385" t="e">
        <f t="shared" ref="I160:I166" si="4">F160-H160</f>
        <v>#REF!</v>
      </c>
    </row>
    <row r="161" spans="2:12" s="3" customFormat="1" ht="15.95" customHeight="1">
      <c r="B161" s="663"/>
      <c r="C161" s="398" t="s">
        <v>53</v>
      </c>
      <c r="D161" s="408"/>
      <c r="E161" s="397"/>
      <c r="F161" s="397"/>
      <c r="G161" s="642"/>
      <c r="H161" s="386" t="e">
        <f>#REF!</f>
        <v>#REF!</v>
      </c>
      <c r="I161" s="385" t="e">
        <f t="shared" si="4"/>
        <v>#REF!</v>
      </c>
    </row>
    <row r="162" spans="2:12" s="3" customFormat="1" ht="15.95" customHeight="1">
      <c r="B162" s="663"/>
      <c r="C162" s="398" t="s">
        <v>7</v>
      </c>
      <c r="D162" s="408"/>
      <c r="E162" s="397"/>
      <c r="F162" s="397"/>
      <c r="G162" s="642"/>
      <c r="H162" s="386" t="e">
        <f>#REF!</f>
        <v>#REF!</v>
      </c>
      <c r="I162" s="385" t="e">
        <f t="shared" si="4"/>
        <v>#REF!</v>
      </c>
    </row>
    <row r="163" spans="2:12" s="3" customFormat="1" ht="40.5" customHeight="1">
      <c r="B163" s="663"/>
      <c r="C163" s="398" t="s">
        <v>294</v>
      </c>
      <c r="D163" s="408"/>
      <c r="E163" s="397">
        <v>669000000</v>
      </c>
      <c r="F163" s="397">
        <v>669000000</v>
      </c>
      <c r="G163" s="642"/>
      <c r="H163" s="386" t="e">
        <f>#REF!</f>
        <v>#REF!</v>
      </c>
      <c r="I163" s="385" t="e">
        <f t="shared" si="4"/>
        <v>#REF!</v>
      </c>
    </row>
    <row r="164" spans="2:12" s="3" customFormat="1" ht="15.95" customHeight="1">
      <c r="B164" s="663"/>
      <c r="C164" s="398" t="s">
        <v>19</v>
      </c>
      <c r="D164" s="408"/>
      <c r="E164" s="397">
        <v>35000000</v>
      </c>
      <c r="F164" s="397">
        <f>E164</f>
        <v>35000000</v>
      </c>
      <c r="G164" s="642"/>
      <c r="H164" s="386" t="e">
        <f>#REF!</f>
        <v>#REF!</v>
      </c>
      <c r="I164" s="385" t="e">
        <f t="shared" si="4"/>
        <v>#REF!</v>
      </c>
    </row>
    <row r="165" spans="2:12" s="3" customFormat="1" ht="15.95" customHeight="1">
      <c r="B165" s="663"/>
      <c r="C165" s="398" t="s">
        <v>6</v>
      </c>
      <c r="D165" s="408"/>
      <c r="E165" s="397">
        <v>145815107</v>
      </c>
      <c r="F165" s="397">
        <f t="shared" ref="F165:F167" si="5">E165</f>
        <v>145815107</v>
      </c>
      <c r="G165" s="642"/>
      <c r="H165" s="386" t="e">
        <f>#REF!</f>
        <v>#REF!</v>
      </c>
      <c r="I165" s="385" t="e">
        <f t="shared" si="4"/>
        <v>#REF!</v>
      </c>
    </row>
    <row r="166" spans="2:12" s="3" customFormat="1" ht="15.95" customHeight="1">
      <c r="B166" s="663"/>
      <c r="C166" s="398" t="s">
        <v>78</v>
      </c>
      <c r="D166" s="406"/>
      <c r="E166" s="397">
        <v>99000000</v>
      </c>
      <c r="F166" s="397">
        <f t="shared" si="5"/>
        <v>99000000</v>
      </c>
      <c r="G166" s="642"/>
      <c r="H166" s="386" t="e">
        <f>#REF!</f>
        <v>#REF!</v>
      </c>
      <c r="I166" s="385" t="e">
        <f t="shared" si="4"/>
        <v>#REF!</v>
      </c>
    </row>
    <row r="167" spans="2:12" s="3" customFormat="1" ht="15.95" customHeight="1" thickBot="1">
      <c r="B167" s="665"/>
      <c r="C167" s="483" t="s">
        <v>12</v>
      </c>
      <c r="D167" s="484"/>
      <c r="E167" s="485">
        <v>71588000</v>
      </c>
      <c r="F167" s="485">
        <f t="shared" si="5"/>
        <v>71588000</v>
      </c>
      <c r="G167" s="647"/>
      <c r="H167" s="386" t="e">
        <f>#REF!</f>
        <v>#REF!</v>
      </c>
      <c r="I167" s="385" t="e">
        <f>F167-H167</f>
        <v>#REF!</v>
      </c>
    </row>
    <row r="168" spans="2:12" s="3" customFormat="1" ht="23.25" customHeight="1">
      <c r="B168" s="683">
        <v>17</v>
      </c>
      <c r="C168" s="447" t="s">
        <v>31</v>
      </c>
      <c r="D168" s="463"/>
      <c r="E168" s="449"/>
      <c r="F168" s="449"/>
      <c r="G168" s="651">
        <v>3109939646</v>
      </c>
      <c r="H168" s="661" t="e">
        <f>#REF!</f>
        <v>#REF!</v>
      </c>
      <c r="I168" s="385"/>
    </row>
    <row r="169" spans="2:12" s="3" customFormat="1" ht="15" customHeight="1">
      <c r="B169" s="684"/>
      <c r="C169" s="393" t="s">
        <v>296</v>
      </c>
      <c r="D169" s="402"/>
      <c r="E169" s="392">
        <v>20000000</v>
      </c>
      <c r="F169" s="392">
        <f>E169</f>
        <v>20000000</v>
      </c>
      <c r="G169" s="652"/>
      <c r="H169" s="661"/>
      <c r="I169" s="385"/>
    </row>
    <row r="170" spans="2:12" s="3" customFormat="1" ht="15" customHeight="1">
      <c r="B170" s="684"/>
      <c r="C170" s="393" t="s">
        <v>297</v>
      </c>
      <c r="D170" s="402"/>
      <c r="E170" s="392">
        <v>150000000</v>
      </c>
      <c r="F170" s="392">
        <f>E170</f>
        <v>150000000</v>
      </c>
      <c r="G170" s="652"/>
      <c r="H170" s="661"/>
      <c r="I170" s="385">
        <f t="shared" ref="I170:I181" si="6">F170-H170</f>
        <v>150000000</v>
      </c>
    </row>
    <row r="171" spans="2:12" s="3" customFormat="1" ht="23.25">
      <c r="B171" s="684"/>
      <c r="C171" s="393" t="s">
        <v>294</v>
      </c>
      <c r="D171" s="402"/>
      <c r="E171" s="392">
        <v>1075000000</v>
      </c>
      <c r="F171" s="392">
        <f t="shared" ref="F171:F181" si="7">E171</f>
        <v>1075000000</v>
      </c>
      <c r="G171" s="652"/>
      <c r="H171" s="661"/>
      <c r="I171" s="385">
        <f t="shared" si="6"/>
        <v>1075000000</v>
      </c>
    </row>
    <row r="172" spans="2:12" s="3" customFormat="1" ht="18.75" customHeight="1">
      <c r="B172" s="684"/>
      <c r="C172" s="393" t="s">
        <v>19</v>
      </c>
      <c r="D172" s="402"/>
      <c r="E172" s="392">
        <v>135000000</v>
      </c>
      <c r="F172" s="392">
        <f t="shared" si="7"/>
        <v>135000000</v>
      </c>
      <c r="G172" s="652"/>
      <c r="H172" s="661"/>
      <c r="I172" s="385">
        <f t="shared" si="6"/>
        <v>135000000</v>
      </c>
    </row>
    <row r="173" spans="2:12" s="3" customFormat="1" ht="15" customHeight="1">
      <c r="B173" s="684"/>
      <c r="C173" s="393" t="s">
        <v>54</v>
      </c>
      <c r="D173" s="402"/>
      <c r="E173" s="392"/>
      <c r="F173" s="392">
        <f t="shared" si="7"/>
        <v>0</v>
      </c>
      <c r="G173" s="652"/>
      <c r="H173" s="661"/>
      <c r="I173" s="385">
        <f t="shared" si="6"/>
        <v>0</v>
      </c>
    </row>
    <row r="174" spans="2:12" s="3" customFormat="1" ht="15" customHeight="1">
      <c r="B174" s="684"/>
      <c r="C174" s="393" t="s">
        <v>6</v>
      </c>
      <c r="D174" s="402"/>
      <c r="E174" s="392">
        <v>1000439646</v>
      </c>
      <c r="F174" s="392">
        <f t="shared" si="7"/>
        <v>1000439646</v>
      </c>
      <c r="G174" s="652"/>
      <c r="H174" s="661"/>
      <c r="I174" s="385">
        <f t="shared" si="6"/>
        <v>1000439646</v>
      </c>
    </row>
    <row r="175" spans="2:12" s="3" customFormat="1" ht="32.25" customHeight="1">
      <c r="B175" s="684"/>
      <c r="C175" s="393" t="s">
        <v>308</v>
      </c>
      <c r="D175" s="404"/>
      <c r="E175" s="392">
        <v>150000000</v>
      </c>
      <c r="F175" s="392">
        <f t="shared" si="7"/>
        <v>150000000</v>
      </c>
      <c r="G175" s="652"/>
      <c r="H175" s="661"/>
      <c r="I175" s="385">
        <f t="shared" si="6"/>
        <v>150000000</v>
      </c>
      <c r="L175" s="11"/>
    </row>
    <row r="176" spans="2:12" s="3" customFormat="1" ht="18.75" customHeight="1">
      <c r="B176" s="684"/>
      <c r="C176" s="393" t="s">
        <v>51</v>
      </c>
      <c r="D176" s="404"/>
      <c r="E176" s="392"/>
      <c r="F176" s="392">
        <f t="shared" si="7"/>
        <v>0</v>
      </c>
      <c r="G176" s="652"/>
      <c r="H176" s="661"/>
      <c r="I176" s="385">
        <f t="shared" si="6"/>
        <v>0</v>
      </c>
    </row>
    <row r="177" spans="2:12" s="3" customFormat="1" ht="15" customHeight="1">
      <c r="B177" s="684"/>
      <c r="C177" s="393" t="s">
        <v>22</v>
      </c>
      <c r="D177" s="404"/>
      <c r="E177" s="392">
        <v>250000000</v>
      </c>
      <c r="F177" s="392">
        <f t="shared" si="7"/>
        <v>250000000</v>
      </c>
      <c r="G177" s="652"/>
      <c r="H177" s="661"/>
      <c r="I177" s="385">
        <f t="shared" si="6"/>
        <v>250000000</v>
      </c>
    </row>
    <row r="178" spans="2:12" s="3" customFormat="1" ht="18.75" customHeight="1">
      <c r="B178" s="684"/>
      <c r="C178" s="393" t="s">
        <v>307</v>
      </c>
      <c r="D178" s="404"/>
      <c r="E178" s="392">
        <v>150000000</v>
      </c>
      <c r="F178" s="392">
        <f t="shared" si="7"/>
        <v>150000000</v>
      </c>
      <c r="G178" s="652"/>
      <c r="H178" s="661"/>
      <c r="I178" s="385">
        <f t="shared" si="6"/>
        <v>150000000</v>
      </c>
    </row>
    <row r="179" spans="2:12" s="15" customFormat="1" ht="39.75" customHeight="1">
      <c r="B179" s="684"/>
      <c r="C179" s="393" t="s">
        <v>103</v>
      </c>
      <c r="D179" s="404"/>
      <c r="E179" s="392">
        <v>100000000</v>
      </c>
      <c r="F179" s="392">
        <f t="shared" si="7"/>
        <v>100000000</v>
      </c>
      <c r="G179" s="652"/>
      <c r="H179" s="661"/>
      <c r="I179" s="385">
        <f t="shared" si="6"/>
        <v>100000000</v>
      </c>
    </row>
    <row r="180" spans="2:12" s="15" customFormat="1" ht="15" customHeight="1">
      <c r="B180" s="684"/>
      <c r="C180" s="393" t="s">
        <v>68</v>
      </c>
      <c r="D180" s="404"/>
      <c r="E180" s="392">
        <v>79500000</v>
      </c>
      <c r="F180" s="392">
        <f t="shared" si="7"/>
        <v>79500000</v>
      </c>
      <c r="G180" s="652"/>
      <c r="H180" s="661"/>
      <c r="I180" s="385">
        <f t="shared" si="6"/>
        <v>79500000</v>
      </c>
    </row>
    <row r="181" spans="2:12" s="15" customFormat="1" ht="15" customHeight="1" thickBot="1">
      <c r="B181" s="685"/>
      <c r="C181" s="415" t="s">
        <v>131</v>
      </c>
      <c r="D181" s="460"/>
      <c r="E181" s="431"/>
      <c r="F181" s="431">
        <f t="shared" si="7"/>
        <v>0</v>
      </c>
      <c r="G181" s="646"/>
      <c r="H181" s="661"/>
      <c r="I181" s="385">
        <f t="shared" si="6"/>
        <v>0</v>
      </c>
    </row>
    <row r="182" spans="2:12" s="3" customFormat="1" ht="19.5" customHeight="1">
      <c r="B182" s="664">
        <v>18</v>
      </c>
      <c r="C182" s="447" t="s">
        <v>57</v>
      </c>
      <c r="D182" s="479"/>
      <c r="E182" s="449"/>
      <c r="F182" s="449"/>
      <c r="G182" s="450"/>
      <c r="H182" s="386"/>
      <c r="I182" s="660" t="e">
        <f>#REF!-#REF!</f>
        <v>#REF!</v>
      </c>
    </row>
    <row r="183" spans="2:12" s="3" customFormat="1" ht="15.95" customHeight="1">
      <c r="B183" s="663"/>
      <c r="C183" s="393" t="s">
        <v>256</v>
      </c>
      <c r="D183" s="409"/>
      <c r="E183" s="392">
        <v>400000000</v>
      </c>
      <c r="F183" s="643">
        <f>E183+E184</f>
        <v>7086900000</v>
      </c>
      <c r="G183" s="645">
        <f>6686900000+400000000</f>
        <v>7086900000</v>
      </c>
      <c r="H183" s="386"/>
      <c r="I183" s="660"/>
    </row>
    <row r="184" spans="2:12" s="3" customFormat="1" ht="15.95" customHeight="1" thickBot="1">
      <c r="B184" s="665"/>
      <c r="C184" s="452" t="s">
        <v>255</v>
      </c>
      <c r="D184" s="469"/>
      <c r="E184" s="454">
        <v>6686900000</v>
      </c>
      <c r="F184" s="644"/>
      <c r="G184" s="646"/>
      <c r="H184" s="386" t="e">
        <f>#REF!</f>
        <v>#REF!</v>
      </c>
      <c r="I184" s="660"/>
    </row>
    <row r="185" spans="2:12" s="3" customFormat="1" ht="18.75" customHeight="1">
      <c r="B185" s="662">
        <v>19</v>
      </c>
      <c r="C185" s="444" t="s">
        <v>25</v>
      </c>
      <c r="D185" s="466"/>
      <c r="E185" s="428"/>
      <c r="F185" s="477"/>
      <c r="G185" s="478"/>
      <c r="H185" s="661" t="e">
        <f>#REF!</f>
        <v>#REF!</v>
      </c>
      <c r="I185" s="660" t="e">
        <f>F186-H185</f>
        <v>#REF!</v>
      </c>
      <c r="L185" s="57"/>
    </row>
    <row r="186" spans="2:12" s="3" customFormat="1" ht="54.75" customHeight="1" thickBot="1">
      <c r="B186" s="663"/>
      <c r="C186" s="436" t="s">
        <v>257</v>
      </c>
      <c r="D186" s="416"/>
      <c r="E186" s="431">
        <v>3580050787</v>
      </c>
      <c r="F186" s="465">
        <f>E186</f>
        <v>3580050787</v>
      </c>
      <c r="G186" s="498">
        <v>3580050787</v>
      </c>
      <c r="H186" s="661"/>
      <c r="I186" s="660"/>
    </row>
    <row r="187" spans="2:12" s="3" customFormat="1" ht="20.25" customHeight="1">
      <c r="B187" s="711">
        <v>20</v>
      </c>
      <c r="C187" s="515" t="s">
        <v>98</v>
      </c>
      <c r="D187" s="516"/>
      <c r="E187" s="482"/>
      <c r="F187" s="517"/>
      <c r="G187" s="651">
        <v>14932010000</v>
      </c>
      <c r="H187" s="386"/>
      <c r="I187" s="660" t="e">
        <f>#REF!-#REF!</f>
        <v>#REF!</v>
      </c>
    </row>
    <row r="188" spans="2:12" s="3" customFormat="1" ht="13.5" customHeight="1">
      <c r="B188" s="711"/>
      <c r="C188" s="518" t="s">
        <v>109</v>
      </c>
      <c r="D188" s="406"/>
      <c r="E188" s="397"/>
      <c r="F188" s="519"/>
      <c r="G188" s="652"/>
      <c r="H188" s="386"/>
      <c r="I188" s="660"/>
    </row>
    <row r="189" spans="2:12" s="3" customFormat="1" ht="15" customHeight="1">
      <c r="B189" s="711"/>
      <c r="C189" s="518" t="s">
        <v>110</v>
      </c>
      <c r="D189" s="406">
        <v>34</v>
      </c>
      <c r="E189" s="397">
        <v>80000000</v>
      </c>
      <c r="F189" s="519">
        <f>E189*D189</f>
        <v>2720000000</v>
      </c>
      <c r="G189" s="652"/>
      <c r="H189" s="386">
        <f>1200000000</f>
        <v>1200000000</v>
      </c>
      <c r="I189" s="660"/>
    </row>
    <row r="190" spans="2:12" s="3" customFormat="1" ht="15" customHeight="1">
      <c r="B190" s="711"/>
      <c r="C190" s="520" t="s">
        <v>316</v>
      </c>
      <c r="D190" s="406">
        <v>34</v>
      </c>
      <c r="E190" s="519">
        <v>30000000</v>
      </c>
      <c r="F190" s="519">
        <v>11412010000</v>
      </c>
      <c r="G190" s="652"/>
      <c r="H190" s="386">
        <f>30*10*7000000</f>
        <v>2100000000</v>
      </c>
      <c r="I190" s="660"/>
    </row>
    <row r="191" spans="2:12" s="3" customFormat="1" ht="21" customHeight="1">
      <c r="B191" s="711"/>
      <c r="C191" s="521" t="s">
        <v>314</v>
      </c>
      <c r="D191" s="406">
        <v>2</v>
      </c>
      <c r="E191" s="519">
        <v>200000000</v>
      </c>
      <c r="F191" s="519">
        <v>400000000</v>
      </c>
      <c r="G191" s="652"/>
      <c r="H191" s="386"/>
      <c r="I191" s="660"/>
    </row>
    <row r="192" spans="2:12" s="3" customFormat="1" ht="21.75" customHeight="1" thickBot="1">
      <c r="B192" s="712"/>
      <c r="C192" s="522" t="s">
        <v>315</v>
      </c>
      <c r="D192" s="486">
        <v>2</v>
      </c>
      <c r="E192" s="523">
        <v>200000000</v>
      </c>
      <c r="F192" s="523">
        <v>400000000</v>
      </c>
      <c r="G192" s="646"/>
      <c r="H192" s="386"/>
      <c r="I192" s="660"/>
    </row>
    <row r="193" spans="2:9" s="3" customFormat="1" ht="37.5" customHeight="1">
      <c r="B193" s="673">
        <v>21</v>
      </c>
      <c r="C193" s="512" t="s">
        <v>144</v>
      </c>
      <c r="D193" s="467"/>
      <c r="E193" s="508"/>
      <c r="F193" s="508"/>
      <c r="G193" s="651">
        <v>6734849636</v>
      </c>
      <c r="H193" s="386" t="e">
        <f>#REF!</f>
        <v>#REF!</v>
      </c>
      <c r="I193" s="385" t="e">
        <f>#REF!-H193</f>
        <v>#REF!</v>
      </c>
    </row>
    <row r="194" spans="2:9" s="3" customFormat="1" ht="25.5" customHeight="1">
      <c r="B194" s="674"/>
      <c r="C194" s="464" t="s">
        <v>272</v>
      </c>
      <c r="D194" s="394"/>
      <c r="E194" s="387">
        <v>1071000000</v>
      </c>
      <c r="F194" s="387">
        <f>E194</f>
        <v>1071000000</v>
      </c>
      <c r="G194" s="652"/>
      <c r="H194" s="386"/>
      <c r="I194" s="385"/>
    </row>
    <row r="195" spans="2:9" s="3" customFormat="1" ht="21.75" customHeight="1">
      <c r="B195" s="674"/>
      <c r="C195" s="464" t="s">
        <v>273</v>
      </c>
      <c r="D195" s="394"/>
      <c r="E195" s="387">
        <v>192000000</v>
      </c>
      <c r="F195" s="387">
        <f t="shared" ref="F195:F202" si="8">E195</f>
        <v>192000000</v>
      </c>
      <c r="G195" s="652"/>
      <c r="H195" s="386"/>
      <c r="I195" s="385"/>
    </row>
    <row r="196" spans="2:9" s="3" customFormat="1" ht="18.75" customHeight="1">
      <c r="B196" s="674"/>
      <c r="C196" s="464" t="s">
        <v>274</v>
      </c>
      <c r="D196" s="394"/>
      <c r="E196" s="387">
        <v>390000000</v>
      </c>
      <c r="F196" s="387">
        <f t="shared" si="8"/>
        <v>390000000</v>
      </c>
      <c r="G196" s="652"/>
      <c r="H196" s="386"/>
      <c r="I196" s="385"/>
    </row>
    <row r="197" spans="2:9" s="3" customFormat="1" ht="19.5" customHeight="1">
      <c r="B197" s="674"/>
      <c r="C197" s="464" t="s">
        <v>275</v>
      </c>
      <c r="D197" s="394"/>
      <c r="E197" s="387">
        <v>137000000</v>
      </c>
      <c r="F197" s="387">
        <f t="shared" si="8"/>
        <v>137000000</v>
      </c>
      <c r="G197" s="652"/>
      <c r="H197" s="386"/>
      <c r="I197" s="385"/>
    </row>
    <row r="198" spans="2:9" s="3" customFormat="1" ht="18" customHeight="1">
      <c r="B198" s="674"/>
      <c r="C198" s="464" t="s">
        <v>276</v>
      </c>
      <c r="D198" s="394"/>
      <c r="E198" s="387">
        <v>1156490000</v>
      </c>
      <c r="F198" s="387">
        <f t="shared" si="8"/>
        <v>1156490000</v>
      </c>
      <c r="G198" s="652"/>
      <c r="H198" s="386"/>
      <c r="I198" s="385"/>
    </row>
    <row r="199" spans="2:9" s="3" customFormat="1" ht="18" customHeight="1">
      <c r="B199" s="674"/>
      <c r="C199" s="464" t="s">
        <v>277</v>
      </c>
      <c r="D199" s="394"/>
      <c r="E199" s="387">
        <v>256576000</v>
      </c>
      <c r="F199" s="387">
        <f t="shared" si="8"/>
        <v>256576000</v>
      </c>
      <c r="G199" s="652"/>
      <c r="H199" s="386"/>
      <c r="I199" s="385"/>
    </row>
    <row r="200" spans="2:9" s="3" customFormat="1" ht="18" customHeight="1">
      <c r="B200" s="674"/>
      <c r="C200" s="513" t="s">
        <v>278</v>
      </c>
      <c r="D200" s="394"/>
      <c r="E200" s="387">
        <v>95000000</v>
      </c>
      <c r="F200" s="387">
        <f t="shared" si="8"/>
        <v>95000000</v>
      </c>
      <c r="G200" s="652"/>
      <c r="H200" s="386"/>
      <c r="I200" s="385"/>
    </row>
    <row r="201" spans="2:9" s="3" customFormat="1" ht="18" customHeight="1">
      <c r="B201" s="674"/>
      <c r="C201" s="511" t="s">
        <v>280</v>
      </c>
      <c r="D201" s="466"/>
      <c r="E201" s="499">
        <v>27000000</v>
      </c>
      <c r="F201" s="499">
        <f t="shared" si="8"/>
        <v>27000000</v>
      </c>
      <c r="G201" s="652"/>
      <c r="H201" s="386"/>
      <c r="I201" s="385"/>
    </row>
    <row r="202" spans="2:9" s="3" customFormat="1" ht="18" customHeight="1" thickBot="1">
      <c r="B202" s="675"/>
      <c r="C202" s="464" t="s">
        <v>279</v>
      </c>
      <c r="D202" s="416"/>
      <c r="E202" s="465">
        <v>3409783636</v>
      </c>
      <c r="F202" s="465">
        <f t="shared" si="8"/>
        <v>3409783636</v>
      </c>
      <c r="G202" s="455"/>
      <c r="H202" s="386"/>
      <c r="I202" s="385"/>
    </row>
    <row r="203" spans="2:9" s="3" customFormat="1" ht="15.95" customHeight="1">
      <c r="B203" s="664">
        <v>22</v>
      </c>
      <c r="C203" s="471" t="s">
        <v>312</v>
      </c>
      <c r="D203" s="467">
        <v>1</v>
      </c>
      <c r="E203" s="508">
        <v>2900000000</v>
      </c>
      <c r="F203" s="649">
        <v>2980750000</v>
      </c>
      <c r="G203" s="651">
        <f>F203+F205+F206+F207+F231+F232</f>
        <v>11241555000</v>
      </c>
      <c r="H203" s="386" t="e">
        <f>#REF!</f>
        <v>#REF!</v>
      </c>
      <c r="I203" s="385" t="e">
        <f>F203-H203</f>
        <v>#REF!</v>
      </c>
    </row>
    <row r="204" spans="2:9" s="3" customFormat="1" ht="15.95" customHeight="1">
      <c r="B204" s="663"/>
      <c r="C204" s="472" t="s">
        <v>258</v>
      </c>
      <c r="D204" s="394"/>
      <c r="E204" s="387">
        <v>80750000</v>
      </c>
      <c r="F204" s="650"/>
      <c r="G204" s="652"/>
      <c r="H204" s="386"/>
      <c r="I204" s="385"/>
    </row>
    <row r="205" spans="2:9" s="3" customFormat="1" ht="17.25" customHeight="1">
      <c r="B205" s="663"/>
      <c r="C205" s="473" t="s">
        <v>319</v>
      </c>
      <c r="D205" s="394">
        <v>1</v>
      </c>
      <c r="E205" s="387">
        <v>1150000000</v>
      </c>
      <c r="F205" s="387">
        <f>E205*D205</f>
        <v>1150000000</v>
      </c>
      <c r="G205" s="652"/>
      <c r="H205" s="386" t="e">
        <f>#REF!</f>
        <v>#REF!</v>
      </c>
      <c r="I205" s="385" t="e">
        <f>F205-H205</f>
        <v>#REF!</v>
      </c>
    </row>
    <row r="206" spans="2:9" s="3" customFormat="1" ht="33" customHeight="1">
      <c r="B206" s="663"/>
      <c r="C206" s="474" t="s">
        <v>313</v>
      </c>
      <c r="D206" s="390" t="s">
        <v>309</v>
      </c>
      <c r="E206" s="387">
        <v>4360000</v>
      </c>
      <c r="F206" s="387">
        <f>E206*1000</f>
        <v>4360000000</v>
      </c>
      <c r="G206" s="652"/>
      <c r="H206" s="386"/>
      <c r="I206" s="385"/>
    </row>
    <row r="207" spans="2:9" s="3" customFormat="1" ht="15.95" customHeight="1">
      <c r="B207" s="663"/>
      <c r="C207" s="474" t="s">
        <v>261</v>
      </c>
      <c r="D207" s="394"/>
      <c r="E207" s="387"/>
      <c r="F207" s="656">
        <v>1150000000</v>
      </c>
      <c r="G207" s="652"/>
      <c r="H207" s="386"/>
      <c r="I207" s="385"/>
    </row>
    <row r="208" spans="2:9" s="3" customFormat="1" ht="15.95" customHeight="1">
      <c r="B208" s="663"/>
      <c r="C208" s="475" t="s">
        <v>259</v>
      </c>
      <c r="D208" s="394"/>
      <c r="E208" s="387">
        <v>50000000</v>
      </c>
      <c r="F208" s="657"/>
      <c r="G208" s="652"/>
      <c r="H208" s="386"/>
      <c r="I208" s="385"/>
    </row>
    <row r="209" spans="2:9" s="3" customFormat="1" ht="15.95" customHeight="1">
      <c r="B209" s="663"/>
      <c r="C209" s="475" t="s">
        <v>260</v>
      </c>
      <c r="D209" s="394"/>
      <c r="E209" s="387">
        <v>50000000</v>
      </c>
      <c r="F209" s="657"/>
      <c r="G209" s="652"/>
      <c r="H209" s="386"/>
      <c r="I209" s="385"/>
    </row>
    <row r="210" spans="2:9" s="3" customFormat="1" ht="15.95" customHeight="1">
      <c r="B210" s="663"/>
      <c r="C210" s="475" t="s">
        <v>262</v>
      </c>
      <c r="D210" s="394"/>
      <c r="E210" s="387">
        <v>50000000</v>
      </c>
      <c r="F210" s="657"/>
      <c r="G210" s="652"/>
      <c r="H210" s="386"/>
      <c r="I210" s="385"/>
    </row>
    <row r="211" spans="2:9" s="3" customFormat="1" ht="15.95" customHeight="1">
      <c r="B211" s="663"/>
      <c r="C211" s="475" t="s">
        <v>192</v>
      </c>
      <c r="D211" s="394"/>
      <c r="E211" s="387">
        <v>50000000</v>
      </c>
      <c r="F211" s="657"/>
      <c r="G211" s="652"/>
      <c r="H211" s="386"/>
      <c r="I211" s="385"/>
    </row>
    <row r="212" spans="2:9" s="3" customFormat="1" ht="15.95" customHeight="1">
      <c r="B212" s="663"/>
      <c r="C212" s="475" t="s">
        <v>190</v>
      </c>
      <c r="D212" s="394"/>
      <c r="E212" s="387">
        <v>50000000</v>
      </c>
      <c r="F212" s="657"/>
      <c r="G212" s="652"/>
      <c r="H212" s="386"/>
      <c r="I212" s="385"/>
    </row>
    <row r="213" spans="2:9" s="3" customFormat="1" ht="15.95" customHeight="1">
      <c r="B213" s="663"/>
      <c r="C213" s="475" t="s">
        <v>263</v>
      </c>
      <c r="D213" s="394"/>
      <c r="E213" s="387">
        <v>50000000</v>
      </c>
      <c r="F213" s="657"/>
      <c r="G213" s="652"/>
      <c r="H213" s="386"/>
      <c r="I213" s="385"/>
    </row>
    <row r="214" spans="2:9" s="3" customFormat="1" ht="15.95" customHeight="1">
      <c r="B214" s="663"/>
      <c r="C214" s="475" t="s">
        <v>197</v>
      </c>
      <c r="D214" s="394"/>
      <c r="E214" s="387">
        <v>50000000</v>
      </c>
      <c r="F214" s="657"/>
      <c r="G214" s="652"/>
      <c r="H214" s="386"/>
      <c r="I214" s="385"/>
    </row>
    <row r="215" spans="2:9" s="3" customFormat="1" ht="15.95" customHeight="1">
      <c r="B215" s="663"/>
      <c r="C215" s="475" t="s">
        <v>264</v>
      </c>
      <c r="D215" s="394"/>
      <c r="E215" s="387">
        <v>50000000</v>
      </c>
      <c r="F215" s="657"/>
      <c r="G215" s="652"/>
      <c r="H215" s="386"/>
      <c r="I215" s="385"/>
    </row>
    <row r="216" spans="2:9" s="3" customFormat="1" ht="15.95" customHeight="1">
      <c r="B216" s="663"/>
      <c r="C216" s="475" t="s">
        <v>265</v>
      </c>
      <c r="D216" s="394"/>
      <c r="E216" s="387">
        <v>50000000</v>
      </c>
      <c r="F216" s="657"/>
      <c r="G216" s="652"/>
      <c r="H216" s="386"/>
      <c r="I216" s="385"/>
    </row>
    <row r="217" spans="2:9" s="3" customFormat="1" ht="15.95" customHeight="1">
      <c r="B217" s="663"/>
      <c r="C217" s="475" t="s">
        <v>195</v>
      </c>
      <c r="D217" s="394"/>
      <c r="E217" s="387">
        <v>50000000</v>
      </c>
      <c r="F217" s="657"/>
      <c r="G217" s="652"/>
      <c r="H217" s="386"/>
      <c r="I217" s="385"/>
    </row>
    <row r="218" spans="2:9" s="3" customFormat="1" ht="15.95" customHeight="1">
      <c r="B218" s="663"/>
      <c r="C218" s="475" t="s">
        <v>194</v>
      </c>
      <c r="D218" s="394"/>
      <c r="E218" s="387">
        <v>50000000</v>
      </c>
      <c r="F218" s="657"/>
      <c r="G218" s="652"/>
      <c r="H218" s="386"/>
      <c r="I218" s="385"/>
    </row>
    <row r="219" spans="2:9" s="3" customFormat="1" ht="15.95" customHeight="1">
      <c r="B219" s="663"/>
      <c r="C219" s="475" t="s">
        <v>266</v>
      </c>
      <c r="D219" s="394"/>
      <c r="E219" s="387">
        <v>50000000</v>
      </c>
      <c r="F219" s="657"/>
      <c r="G219" s="652"/>
      <c r="H219" s="386"/>
      <c r="I219" s="385"/>
    </row>
    <row r="220" spans="2:9" s="3" customFormat="1" ht="15.95" customHeight="1">
      <c r="B220" s="663"/>
      <c r="C220" s="475" t="s">
        <v>267</v>
      </c>
      <c r="D220" s="394"/>
      <c r="E220" s="387">
        <v>50000000</v>
      </c>
      <c r="F220" s="657"/>
      <c r="G220" s="652"/>
      <c r="H220" s="386"/>
      <c r="I220" s="385"/>
    </row>
    <row r="221" spans="2:9" s="3" customFormat="1" ht="15.95" customHeight="1">
      <c r="B221" s="663"/>
      <c r="C221" s="475" t="s">
        <v>193</v>
      </c>
      <c r="D221" s="394"/>
      <c r="E221" s="387">
        <v>50000000</v>
      </c>
      <c r="F221" s="657"/>
      <c r="G221" s="652"/>
      <c r="H221" s="386"/>
      <c r="I221" s="385"/>
    </row>
    <row r="222" spans="2:9" s="3" customFormat="1" ht="15.95" customHeight="1">
      <c r="B222" s="663"/>
      <c r="C222" s="475" t="s">
        <v>268</v>
      </c>
      <c r="D222" s="394"/>
      <c r="E222" s="387">
        <v>50000000</v>
      </c>
      <c r="F222" s="657"/>
      <c r="G222" s="652"/>
      <c r="H222" s="386"/>
      <c r="I222" s="385"/>
    </row>
    <row r="223" spans="2:9" s="3" customFormat="1" ht="15.95" customHeight="1">
      <c r="B223" s="663"/>
      <c r="C223" s="475" t="s">
        <v>248</v>
      </c>
      <c r="D223" s="394"/>
      <c r="E223" s="387">
        <v>50000000</v>
      </c>
      <c r="F223" s="657"/>
      <c r="G223" s="652"/>
      <c r="H223" s="386"/>
      <c r="I223" s="385"/>
    </row>
    <row r="224" spans="2:9" s="3" customFormat="1" ht="15.95" customHeight="1">
      <c r="B224" s="663"/>
      <c r="C224" s="475" t="s">
        <v>185</v>
      </c>
      <c r="D224" s="394"/>
      <c r="E224" s="387">
        <v>50000000</v>
      </c>
      <c r="F224" s="657"/>
      <c r="G224" s="652"/>
      <c r="H224" s="386"/>
      <c r="I224" s="385"/>
    </row>
    <row r="225" spans="2:9" s="3" customFormat="1" ht="15.95" customHeight="1">
      <c r="B225" s="663"/>
      <c r="C225" s="475" t="s">
        <v>269</v>
      </c>
      <c r="D225" s="394"/>
      <c r="E225" s="387">
        <v>50000000</v>
      </c>
      <c r="F225" s="657"/>
      <c r="G225" s="652"/>
      <c r="H225" s="386"/>
      <c r="I225" s="385"/>
    </row>
    <row r="226" spans="2:9" s="3" customFormat="1" ht="15.95" customHeight="1">
      <c r="B226" s="663"/>
      <c r="C226" s="475" t="s">
        <v>189</v>
      </c>
      <c r="D226" s="394"/>
      <c r="E226" s="387">
        <v>50000000</v>
      </c>
      <c r="F226" s="657"/>
      <c r="G226" s="652"/>
      <c r="H226" s="386"/>
      <c r="I226" s="385"/>
    </row>
    <row r="227" spans="2:9" s="3" customFormat="1" ht="15.95" customHeight="1">
      <c r="B227" s="663"/>
      <c r="C227" s="475" t="s">
        <v>186</v>
      </c>
      <c r="D227" s="394"/>
      <c r="E227" s="387">
        <v>50000000</v>
      </c>
      <c r="F227" s="657"/>
      <c r="G227" s="652"/>
      <c r="H227" s="386"/>
      <c r="I227" s="385"/>
    </row>
    <row r="228" spans="2:9" s="3" customFormat="1" ht="15.95" customHeight="1">
      <c r="B228" s="663"/>
      <c r="C228" s="475" t="s">
        <v>220</v>
      </c>
      <c r="D228" s="394"/>
      <c r="E228" s="387">
        <v>50000000</v>
      </c>
      <c r="F228" s="657"/>
      <c r="G228" s="652"/>
      <c r="H228" s="386"/>
      <c r="I228" s="385"/>
    </row>
    <row r="229" spans="2:9" s="3" customFormat="1" ht="15.95" customHeight="1">
      <c r="B229" s="663"/>
      <c r="C229" s="475" t="s">
        <v>270</v>
      </c>
      <c r="D229" s="394"/>
      <c r="E229" s="387">
        <v>50000000</v>
      </c>
      <c r="F229" s="657"/>
      <c r="G229" s="652"/>
      <c r="H229" s="386"/>
      <c r="I229" s="385"/>
    </row>
    <row r="230" spans="2:9" s="3" customFormat="1" ht="15.95" customHeight="1">
      <c r="B230" s="663"/>
      <c r="C230" s="475" t="s">
        <v>271</v>
      </c>
      <c r="D230" s="394"/>
      <c r="E230" s="387">
        <v>50000000</v>
      </c>
      <c r="F230" s="650"/>
      <c r="G230" s="652"/>
      <c r="H230" s="386"/>
      <c r="I230" s="385"/>
    </row>
    <row r="231" spans="2:9" s="3" customFormat="1" ht="15.95" customHeight="1">
      <c r="B231" s="663"/>
      <c r="C231" s="475" t="s">
        <v>258</v>
      </c>
      <c r="D231" s="394"/>
      <c r="E231" s="387">
        <v>253805000</v>
      </c>
      <c r="F231" s="387">
        <f t="shared" ref="F231" si="9">E231</f>
        <v>253805000</v>
      </c>
      <c r="G231" s="652"/>
      <c r="H231" s="386"/>
      <c r="I231" s="385"/>
    </row>
    <row r="232" spans="2:9" s="3" customFormat="1" ht="15.95" customHeight="1" thickBot="1">
      <c r="B232" s="665"/>
      <c r="C232" s="476" t="s">
        <v>142</v>
      </c>
      <c r="D232" s="469">
        <v>1</v>
      </c>
      <c r="E232" s="454">
        <v>1347000000</v>
      </c>
      <c r="F232" s="470">
        <f t="shared" ref="F232" si="10">E232*D232</f>
        <v>1347000000</v>
      </c>
      <c r="G232" s="646"/>
      <c r="H232" s="386"/>
      <c r="I232" s="385">
        <f>F232-H232</f>
        <v>1347000000</v>
      </c>
    </row>
    <row r="233" spans="2:9" s="3" customFormat="1" ht="45.75" customHeight="1">
      <c r="B233" s="709">
        <v>23</v>
      </c>
      <c r="C233" s="524" t="s">
        <v>99</v>
      </c>
      <c r="D233" s="525"/>
      <c r="E233" s="526"/>
      <c r="F233" s="527"/>
      <c r="G233" s="651">
        <f>F234+F241+F245+F246</f>
        <v>2484000000</v>
      </c>
      <c r="H233" s="386" t="e">
        <f>#REF!</f>
        <v>#REF!</v>
      </c>
      <c r="I233" s="385" t="e">
        <f>F233-H233</f>
        <v>#REF!</v>
      </c>
    </row>
    <row r="234" spans="2:9" s="3" customFormat="1" ht="21" customHeight="1">
      <c r="B234" s="710"/>
      <c r="C234" s="528" t="s">
        <v>281</v>
      </c>
      <c r="D234" s="529"/>
      <c r="E234" s="443"/>
      <c r="F234" s="658">
        <f>E235*6</f>
        <v>378000000</v>
      </c>
      <c r="G234" s="652"/>
      <c r="H234" s="386"/>
      <c r="I234" s="385"/>
    </row>
    <row r="235" spans="2:9" s="3" customFormat="1" ht="21" customHeight="1">
      <c r="B235" s="710"/>
      <c r="C235" s="531" t="s">
        <v>282</v>
      </c>
      <c r="D235" s="532"/>
      <c r="E235" s="514">
        <v>63000000</v>
      </c>
      <c r="F235" s="659"/>
      <c r="G235" s="652"/>
      <c r="H235" s="386"/>
      <c r="I235" s="385"/>
    </row>
    <row r="236" spans="2:9" s="3" customFormat="1" ht="21" customHeight="1">
      <c r="B236" s="710"/>
      <c r="C236" s="531" t="s">
        <v>283</v>
      </c>
      <c r="D236" s="532"/>
      <c r="E236" s="514">
        <v>63000000</v>
      </c>
      <c r="F236" s="659"/>
      <c r="G236" s="652"/>
      <c r="H236" s="386"/>
      <c r="I236" s="385"/>
    </row>
    <row r="237" spans="2:9" s="3" customFormat="1" ht="21" customHeight="1">
      <c r="B237" s="710"/>
      <c r="C237" s="531" t="s">
        <v>284</v>
      </c>
      <c r="D237" s="532"/>
      <c r="E237" s="514">
        <v>63000000</v>
      </c>
      <c r="F237" s="659"/>
      <c r="G237" s="652"/>
      <c r="H237" s="386"/>
      <c r="I237" s="385"/>
    </row>
    <row r="238" spans="2:9" s="3" customFormat="1" ht="21" customHeight="1">
      <c r="B238" s="710"/>
      <c r="C238" s="531" t="s">
        <v>285</v>
      </c>
      <c r="D238" s="532"/>
      <c r="E238" s="514">
        <v>63000000</v>
      </c>
      <c r="F238" s="659"/>
      <c r="G238" s="652"/>
      <c r="H238" s="386"/>
      <c r="I238" s="385"/>
    </row>
    <row r="239" spans="2:9" s="3" customFormat="1" ht="24" customHeight="1">
      <c r="B239" s="710"/>
      <c r="C239" s="531" t="s">
        <v>286</v>
      </c>
      <c r="D239" s="532"/>
      <c r="E239" s="514">
        <v>63000000</v>
      </c>
      <c r="F239" s="659"/>
      <c r="G239" s="652"/>
      <c r="H239" s="386"/>
      <c r="I239" s="385"/>
    </row>
    <row r="240" spans="2:9" s="3" customFormat="1" ht="22.5" customHeight="1">
      <c r="B240" s="710"/>
      <c r="C240" s="531" t="s">
        <v>287</v>
      </c>
      <c r="D240" s="532"/>
      <c r="E240" s="514">
        <v>63000000</v>
      </c>
      <c r="F240" s="659"/>
      <c r="G240" s="652"/>
      <c r="H240" s="386"/>
      <c r="I240" s="385"/>
    </row>
    <row r="241" spans="2:9" s="3" customFormat="1" ht="15.75" customHeight="1">
      <c r="B241" s="710"/>
      <c r="C241" s="533" t="s">
        <v>310</v>
      </c>
      <c r="D241" s="529"/>
      <c r="E241" s="443"/>
      <c r="F241" s="658">
        <f>E242+E243+E244</f>
        <v>189000000</v>
      </c>
      <c r="G241" s="652"/>
      <c r="H241" s="386"/>
      <c r="I241" s="385"/>
    </row>
    <row r="242" spans="2:9" s="3" customFormat="1" ht="18.75" customHeight="1">
      <c r="B242" s="710"/>
      <c r="C242" s="531" t="s">
        <v>284</v>
      </c>
      <c r="D242" s="532"/>
      <c r="E242" s="514">
        <v>54000000</v>
      </c>
      <c r="F242" s="659"/>
      <c r="G242" s="652"/>
      <c r="H242" s="386"/>
      <c r="I242" s="385"/>
    </row>
    <row r="243" spans="2:9" s="3" customFormat="1" ht="16.5" customHeight="1">
      <c r="B243" s="710"/>
      <c r="C243" s="531" t="s">
        <v>282</v>
      </c>
      <c r="D243" s="532"/>
      <c r="E243" s="514">
        <v>72000000</v>
      </c>
      <c r="F243" s="659"/>
      <c r="G243" s="652"/>
      <c r="H243" s="386"/>
      <c r="I243" s="385"/>
    </row>
    <row r="244" spans="2:9" s="3" customFormat="1" ht="16.5" customHeight="1">
      <c r="B244" s="710"/>
      <c r="C244" s="531" t="s">
        <v>288</v>
      </c>
      <c r="D244" s="532"/>
      <c r="E244" s="514">
        <v>63000000</v>
      </c>
      <c r="F244" s="659"/>
      <c r="G244" s="652"/>
      <c r="H244" s="386"/>
      <c r="I244" s="385"/>
    </row>
    <row r="245" spans="2:9" s="3" customFormat="1" ht="22.5" customHeight="1">
      <c r="B245" s="710"/>
      <c r="C245" s="533" t="s">
        <v>289</v>
      </c>
      <c r="D245" s="529"/>
      <c r="E245" s="443">
        <v>1370000000</v>
      </c>
      <c r="F245" s="530">
        <v>1370000000</v>
      </c>
      <c r="G245" s="652"/>
      <c r="H245" s="386"/>
      <c r="I245" s="385"/>
    </row>
    <row r="246" spans="2:9" s="3" customFormat="1" ht="22.5" customHeight="1" thickBot="1">
      <c r="B246" s="710"/>
      <c r="C246" s="533" t="s">
        <v>290</v>
      </c>
      <c r="D246" s="529"/>
      <c r="E246" s="443">
        <v>547000000</v>
      </c>
      <c r="F246" s="530">
        <v>547000000</v>
      </c>
      <c r="G246" s="646"/>
      <c r="H246" s="386"/>
      <c r="I246" s="385"/>
    </row>
    <row r="247" spans="2:9" s="3" customFormat="1" ht="18.75" customHeight="1">
      <c r="B247" s="670" t="s">
        <v>138</v>
      </c>
      <c r="C247" s="480" t="s">
        <v>14</v>
      </c>
      <c r="D247" s="516"/>
      <c r="E247" s="534"/>
      <c r="F247" s="482"/>
      <c r="G247" s="641">
        <v>5518300000</v>
      </c>
      <c r="H247" s="386"/>
      <c r="I247" s="660" t="e">
        <f>#REF!-#REF!</f>
        <v>#REF!</v>
      </c>
    </row>
    <row r="248" spans="2:9" s="3" customFormat="1" ht="15" customHeight="1">
      <c r="B248" s="671"/>
      <c r="C248" s="398" t="s">
        <v>16</v>
      </c>
      <c r="D248" s="406" t="s">
        <v>104</v>
      </c>
      <c r="E248" s="397"/>
      <c r="F248" s="397"/>
      <c r="G248" s="642"/>
      <c r="H248" s="386"/>
      <c r="I248" s="660"/>
    </row>
    <row r="249" spans="2:9" s="3" customFormat="1" ht="15" customHeight="1">
      <c r="B249" s="671"/>
      <c r="C249" s="535" t="s">
        <v>45</v>
      </c>
      <c r="D249" s="666" t="s">
        <v>119</v>
      </c>
      <c r="E249" s="668"/>
      <c r="F249" s="668"/>
      <c r="G249" s="642"/>
      <c r="H249" s="661" t="e">
        <f>#REF!</f>
        <v>#REF!</v>
      </c>
      <c r="I249" s="660"/>
    </row>
    <row r="250" spans="2:9" s="3" customFormat="1" ht="15" customHeight="1">
      <c r="B250" s="671"/>
      <c r="C250" s="536" t="s">
        <v>69</v>
      </c>
      <c r="D250" s="666"/>
      <c r="E250" s="668"/>
      <c r="F250" s="668"/>
      <c r="G250" s="642"/>
      <c r="H250" s="661"/>
      <c r="I250" s="660"/>
    </row>
    <row r="251" spans="2:9" s="3" customFormat="1" ht="15" customHeight="1">
      <c r="B251" s="671"/>
      <c r="C251" s="536" t="s">
        <v>41</v>
      </c>
      <c r="D251" s="666"/>
      <c r="E251" s="668"/>
      <c r="F251" s="668"/>
      <c r="G251" s="642"/>
      <c r="H251" s="661"/>
      <c r="I251" s="660"/>
    </row>
    <row r="252" spans="2:9" s="3" customFormat="1" ht="15" customHeight="1">
      <c r="B252" s="671"/>
      <c r="C252" s="536" t="s">
        <v>42</v>
      </c>
      <c r="D252" s="666"/>
      <c r="E252" s="668"/>
      <c r="F252" s="668"/>
      <c r="G252" s="642"/>
      <c r="H252" s="661"/>
      <c r="I252" s="660"/>
    </row>
    <row r="253" spans="2:9" s="3" customFormat="1" ht="15" customHeight="1">
      <c r="B253" s="671"/>
      <c r="C253" s="536" t="s">
        <v>43</v>
      </c>
      <c r="D253" s="666"/>
      <c r="E253" s="668"/>
      <c r="F253" s="668"/>
      <c r="G253" s="642"/>
      <c r="H253" s="661"/>
      <c r="I253" s="660"/>
    </row>
    <row r="254" spans="2:9" s="3" customFormat="1" ht="15" customHeight="1">
      <c r="B254" s="671"/>
      <c r="C254" s="536" t="s">
        <v>67</v>
      </c>
      <c r="D254" s="666"/>
      <c r="E254" s="668"/>
      <c r="F254" s="668"/>
      <c r="G254" s="642"/>
      <c r="H254" s="661"/>
      <c r="I254" s="660"/>
    </row>
    <row r="255" spans="2:9" s="3" customFormat="1" ht="15" customHeight="1" thickBot="1">
      <c r="B255" s="672"/>
      <c r="C255" s="537" t="s">
        <v>44</v>
      </c>
      <c r="D255" s="667"/>
      <c r="E255" s="669"/>
      <c r="F255" s="669"/>
      <c r="G255" s="647"/>
      <c r="H255" s="661"/>
      <c r="I255" s="660"/>
    </row>
    <row r="256" spans="2:9" s="15" customFormat="1" ht="23.25" customHeight="1" thickBot="1">
      <c r="B256" s="500">
        <v>25</v>
      </c>
      <c r="C256" s="501" t="s">
        <v>148</v>
      </c>
      <c r="D256" s="502"/>
      <c r="E256" s="420">
        <v>2949850420</v>
      </c>
      <c r="F256" s="420"/>
      <c r="G256" s="491">
        <v>2949850420</v>
      </c>
      <c r="H256" s="386"/>
      <c r="I256" s="385"/>
    </row>
    <row r="257" spans="2:9" s="15" customFormat="1" ht="36.75" customHeight="1">
      <c r="B257" s="676">
        <v>26</v>
      </c>
      <c r="C257" s="546" t="s">
        <v>311</v>
      </c>
      <c r="D257" s="547"/>
      <c r="E257" s="548">
        <v>3543500000</v>
      </c>
      <c r="F257" s="548"/>
      <c r="G257" s="641">
        <v>4129500000</v>
      </c>
      <c r="H257" s="386"/>
      <c r="I257" s="385"/>
    </row>
    <row r="258" spans="2:9" s="15" customFormat="1" ht="35.25" customHeight="1" thickBot="1">
      <c r="B258" s="677"/>
      <c r="C258" s="549" t="s">
        <v>320</v>
      </c>
      <c r="D258" s="550"/>
      <c r="E258" s="551">
        <v>586000000</v>
      </c>
      <c r="F258" s="551"/>
      <c r="G258" s="647"/>
      <c r="H258" s="386"/>
      <c r="I258" s="385"/>
    </row>
    <row r="259" spans="2:9" s="2" customFormat="1" ht="21" customHeight="1" thickBot="1">
      <c r="B259" s="503"/>
      <c r="C259" s="504" t="s">
        <v>4</v>
      </c>
      <c r="D259" s="505"/>
      <c r="E259" s="509"/>
      <c r="F259" s="506"/>
      <c r="G259" s="507">
        <f>SUM(G3:G257)</f>
        <v>108141366797</v>
      </c>
      <c r="H259" s="430" t="e">
        <f>SUM(H3:H255)</f>
        <v>#REF!</v>
      </c>
      <c r="I259" s="414" t="e">
        <f>SUM(I3:I255)</f>
        <v>#REF!</v>
      </c>
    </row>
    <row r="260" spans="2:9" s="1" customFormat="1" ht="23.25">
      <c r="D260" s="23"/>
      <c r="E260" s="510"/>
      <c r="F260" s="5"/>
      <c r="G260" s="212"/>
      <c r="H260" s="71"/>
      <c r="I260" s="71"/>
    </row>
    <row r="261" spans="2:9" s="1" customFormat="1" ht="19.5">
      <c r="D261" s="23"/>
      <c r="E261" s="510"/>
      <c r="F261" s="577"/>
      <c r="G261" s="577"/>
      <c r="H261" s="71"/>
      <c r="I261" s="71"/>
    </row>
    <row r="262" spans="2:9" s="1" customFormat="1" ht="19.5">
      <c r="D262" s="23"/>
      <c r="E262" s="510"/>
      <c r="F262" s="578"/>
      <c r="G262" s="578"/>
      <c r="H262" s="131" t="e">
        <f>40000000000-H259</f>
        <v>#REF!</v>
      </c>
      <c r="I262" s="71"/>
    </row>
    <row r="263" spans="2:9" s="1" customFormat="1" ht="23.25">
      <c r="D263" s="23"/>
      <c r="E263" s="510"/>
      <c r="F263" s="5"/>
      <c r="G263" s="212"/>
      <c r="H263" s="71"/>
      <c r="I263" s="71" t="s">
        <v>117</v>
      </c>
    </row>
    <row r="264" spans="2:9" s="1" customFormat="1" ht="23.25">
      <c r="D264" s="23"/>
      <c r="E264" s="510"/>
      <c r="F264" s="5"/>
      <c r="G264" s="212"/>
      <c r="H264" s="71"/>
      <c r="I264" s="71"/>
    </row>
    <row r="265" spans="2:9" s="1" customFormat="1" ht="23.25">
      <c r="D265" s="23"/>
      <c r="E265" s="510"/>
      <c r="F265" s="5"/>
      <c r="G265" s="212"/>
      <c r="H265" s="71"/>
      <c r="I265" s="71"/>
    </row>
    <row r="266" spans="2:9" s="1" customFormat="1" ht="23.25">
      <c r="D266" s="23"/>
      <c r="E266" s="510"/>
      <c r="F266" s="6"/>
      <c r="G266" s="213"/>
      <c r="H266" s="71"/>
      <c r="I266" s="71"/>
    </row>
    <row r="267" spans="2:9" s="1" customFormat="1" ht="23.25">
      <c r="D267" s="23"/>
      <c r="E267" s="510"/>
      <c r="F267" s="6"/>
      <c r="G267" s="213"/>
      <c r="H267" s="71"/>
      <c r="I267" s="71"/>
    </row>
    <row r="268" spans="2:9" s="1" customFormat="1" ht="23.25">
      <c r="D268" s="23"/>
      <c r="E268" s="510"/>
      <c r="F268" s="6"/>
      <c r="G268" s="213"/>
      <c r="H268" s="71"/>
      <c r="I268" s="71"/>
    </row>
    <row r="269" spans="2:9" s="1" customFormat="1" ht="23.25">
      <c r="D269" s="23"/>
      <c r="E269" s="510"/>
      <c r="F269" s="6"/>
      <c r="G269" s="213"/>
      <c r="H269" s="71"/>
      <c r="I269" s="71"/>
    </row>
    <row r="270" spans="2:9" s="1" customFormat="1" ht="23.25">
      <c r="D270" s="23"/>
      <c r="E270" s="510"/>
      <c r="F270" s="6"/>
      <c r="G270" s="213"/>
      <c r="H270" s="71"/>
      <c r="I270" s="71"/>
    </row>
    <row r="271" spans="2:9" s="1" customFormat="1" ht="23.25">
      <c r="D271" s="23"/>
      <c r="E271" s="510"/>
      <c r="F271" s="6"/>
      <c r="G271" s="213"/>
      <c r="H271" s="71"/>
      <c r="I271" s="71"/>
    </row>
    <row r="272" spans="2:9" s="1" customFormat="1" ht="23.25">
      <c r="D272" s="23"/>
      <c r="E272" s="510"/>
      <c r="F272" s="6"/>
      <c r="G272" s="213"/>
      <c r="H272" s="71"/>
      <c r="I272" s="71"/>
    </row>
    <row r="273" spans="4:9" s="1" customFormat="1" ht="23.25">
      <c r="D273" s="23"/>
      <c r="E273" s="510"/>
      <c r="F273" s="6"/>
      <c r="G273" s="213"/>
      <c r="H273" s="71"/>
      <c r="I273" s="71"/>
    </row>
    <row r="274" spans="4:9" s="1" customFormat="1" ht="23.25">
      <c r="D274" s="23"/>
      <c r="E274" s="510"/>
      <c r="F274" s="6"/>
      <c r="G274" s="213"/>
      <c r="H274" s="71"/>
      <c r="I274" s="71"/>
    </row>
    <row r="275" spans="4:9" s="1" customFormat="1" ht="23.25">
      <c r="D275" s="23"/>
      <c r="E275" s="510"/>
      <c r="F275" s="6"/>
      <c r="G275" s="213"/>
      <c r="H275" s="71"/>
      <c r="I275" s="71"/>
    </row>
    <row r="276" spans="4:9">
      <c r="F276" s="7"/>
      <c r="G276" s="214"/>
    </row>
    <row r="277" spans="4:9">
      <c r="F277" s="7"/>
      <c r="G277" s="214"/>
    </row>
    <row r="278" spans="4:9">
      <c r="F278" s="7"/>
      <c r="G278" s="214"/>
    </row>
    <row r="279" spans="4:9">
      <c r="F279" s="7"/>
      <c r="G279" s="214"/>
    </row>
    <row r="280" spans="4:9">
      <c r="F280" s="7"/>
      <c r="G280" s="214"/>
    </row>
    <row r="281" spans="4:9">
      <c r="F281" s="7"/>
      <c r="G281" s="214"/>
    </row>
    <row r="282" spans="4:9">
      <c r="F282" s="7"/>
      <c r="G282" s="214"/>
    </row>
    <row r="283" spans="4:9">
      <c r="F283" s="7"/>
      <c r="G283" s="214"/>
    </row>
    <row r="284" spans="4:9">
      <c r="F284" s="7"/>
      <c r="G284" s="214"/>
    </row>
    <row r="285" spans="4:9">
      <c r="F285" s="7"/>
      <c r="G285" s="214"/>
    </row>
    <row r="286" spans="4:9">
      <c r="F286" s="7"/>
      <c r="G286" s="214"/>
    </row>
    <row r="287" spans="4:9">
      <c r="F287" s="7"/>
      <c r="G287" s="214"/>
    </row>
    <row r="288" spans="4:9">
      <c r="F288" s="7"/>
      <c r="G288" s="214"/>
    </row>
    <row r="289" spans="6:7">
      <c r="F289" s="7"/>
      <c r="G289" s="214"/>
    </row>
    <row r="290" spans="6:7">
      <c r="F290" s="7"/>
      <c r="G290" s="214"/>
    </row>
    <row r="291" spans="6:7">
      <c r="F291" s="7"/>
      <c r="G291" s="214"/>
    </row>
    <row r="292" spans="6:7">
      <c r="F292" s="7"/>
      <c r="G292" s="214"/>
    </row>
    <row r="293" spans="6:7">
      <c r="F293" s="7"/>
      <c r="G293" s="214"/>
    </row>
  </sheetData>
  <autoFilter ref="C1:C296" xr:uid="{00000000-0001-0000-0000-000000000000}"/>
  <mergeCells count="100">
    <mergeCell ref="F95:F96"/>
    <mergeCell ref="F93:F94"/>
    <mergeCell ref="H93:H94"/>
    <mergeCell ref="F120:F123"/>
    <mergeCell ref="G120:G123"/>
    <mergeCell ref="G115:G118"/>
    <mergeCell ref="I115:I118"/>
    <mergeCell ref="H125:H126"/>
    <mergeCell ref="I125:I126"/>
    <mergeCell ref="B233:B246"/>
    <mergeCell ref="G233:G246"/>
    <mergeCell ref="H148:H155"/>
    <mergeCell ref="H168:H181"/>
    <mergeCell ref="B187:B192"/>
    <mergeCell ref="B203:B232"/>
    <mergeCell ref="B134:B135"/>
    <mergeCell ref="B115:B118"/>
    <mergeCell ref="B125:B131"/>
    <mergeCell ref="B119:B123"/>
    <mergeCell ref="I130:I131"/>
    <mergeCell ref="F134:F135"/>
    <mergeCell ref="H130:H131"/>
    <mergeCell ref="H134:H135"/>
    <mergeCell ref="I134:I135"/>
    <mergeCell ref="F132:F133"/>
    <mergeCell ref="G125:G133"/>
    <mergeCell ref="G134:G135"/>
    <mergeCell ref="F130:F131"/>
    <mergeCell ref="F125:F126"/>
    <mergeCell ref="H87:H92"/>
    <mergeCell ref="I87:I92"/>
    <mergeCell ref="B3:B71"/>
    <mergeCell ref="B106:B114"/>
    <mergeCell ref="B95:B96"/>
    <mergeCell ref="E95:E96"/>
    <mergeCell ref="B93:B94"/>
    <mergeCell ref="G93:G94"/>
    <mergeCell ref="E93:E94"/>
    <mergeCell ref="G95:G96"/>
    <mergeCell ref="G97:G105"/>
    <mergeCell ref="F98:F105"/>
    <mergeCell ref="G106:G114"/>
    <mergeCell ref="I93:I94"/>
    <mergeCell ref="H95:H96"/>
    <mergeCell ref="I95:I96"/>
    <mergeCell ref="B1:G1"/>
    <mergeCell ref="F87:F92"/>
    <mergeCell ref="F5:F14"/>
    <mergeCell ref="F16:F37"/>
    <mergeCell ref="F38:F61"/>
    <mergeCell ref="F64:F70"/>
    <mergeCell ref="G3:G74"/>
    <mergeCell ref="F71:F74"/>
    <mergeCell ref="F76:F85"/>
    <mergeCell ref="G76:G85"/>
    <mergeCell ref="B87:B92"/>
    <mergeCell ref="G87:G92"/>
    <mergeCell ref="E134:E135"/>
    <mergeCell ref="F115:F118"/>
    <mergeCell ref="B136:B146"/>
    <mergeCell ref="B168:B181"/>
    <mergeCell ref="B182:B184"/>
    <mergeCell ref="E125:E126"/>
    <mergeCell ref="D125:D126"/>
    <mergeCell ref="F127:F129"/>
    <mergeCell ref="E130:E131"/>
    <mergeCell ref="D130:D131"/>
    <mergeCell ref="F137:F145"/>
    <mergeCell ref="B185:B186"/>
    <mergeCell ref="B147:B158"/>
    <mergeCell ref="B159:B167"/>
    <mergeCell ref="F262:G262"/>
    <mergeCell ref="D249:D255"/>
    <mergeCell ref="E249:E255"/>
    <mergeCell ref="B247:B255"/>
    <mergeCell ref="F249:F255"/>
    <mergeCell ref="F261:G261"/>
    <mergeCell ref="B193:B202"/>
    <mergeCell ref="B257:B258"/>
    <mergeCell ref="G257:G258"/>
    <mergeCell ref="I247:I255"/>
    <mergeCell ref="I182:I184"/>
    <mergeCell ref="H249:H255"/>
    <mergeCell ref="H185:H186"/>
    <mergeCell ref="I187:I192"/>
    <mergeCell ref="I185:I186"/>
    <mergeCell ref="G136:G146"/>
    <mergeCell ref="F183:F184"/>
    <mergeCell ref="G183:G184"/>
    <mergeCell ref="G247:G255"/>
    <mergeCell ref="G160:G167"/>
    <mergeCell ref="F203:F204"/>
    <mergeCell ref="G203:G232"/>
    <mergeCell ref="G168:G181"/>
    <mergeCell ref="G147:G158"/>
    <mergeCell ref="F207:F230"/>
    <mergeCell ref="F234:F240"/>
    <mergeCell ref="F241:F244"/>
    <mergeCell ref="G193:G201"/>
    <mergeCell ref="G187:G192"/>
  </mergeCells>
  <phoneticPr fontId="27" type="noConversion"/>
  <pageMargins left="0.17" right="0.17" top="0.66" bottom="0.5" header="0.3" footer="0.3"/>
  <pageSetup paperSize="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Sheet5</vt:lpstr>
      <vt:lpstr>Sheet3</vt:lpstr>
      <vt:lpstr>فجر14</vt:lpstr>
      <vt:lpstr>فجر14!Print_Titles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Masome Tobaei</dc:creator>
  <cp:lastModifiedBy>ehsan rashgi</cp:lastModifiedBy>
  <cp:lastPrinted>2025-04-19T11:55:03Z</cp:lastPrinted>
  <dcterms:created xsi:type="dcterms:W3CDTF">2011-03-06T10:43:53Z</dcterms:created>
  <dcterms:modified xsi:type="dcterms:W3CDTF">2025-05-05T11:40:37Z</dcterms:modified>
</cp:coreProperties>
</file>